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2025" sheetId="2" r:id="rId1"/>
    <sheet name="Лист1" sheetId="3" r:id="rId2"/>
    <sheet name="Лист3" sheetId="4" r:id="rId3"/>
  </sheets>
  <definedNames>
    <definedName name="_xlnm._FilterDatabase" localSheetId="0" hidden="1">'2025'!$C$5:$G$152</definedName>
    <definedName name="_xlnm.Print_Area" localSheetId="0">'2025'!$A$1:$I$152</definedName>
  </definedNames>
  <calcPr calcId="144525"/>
</workbook>
</file>

<file path=xl/sharedStrings.xml><?xml version="1.0" encoding="utf-8"?>
<sst xmlns="http://schemas.openxmlformats.org/spreadsheetml/2006/main" count="867" uniqueCount="298">
  <si>
    <t>ПРОЕКТ</t>
  </si>
  <si>
    <t xml:space="preserve">Приложение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"Келермесское сельское поселение"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___    " декабря 2025 года № </t>
  </si>
  <si>
    <t>Распределение расходов бюджета муниципального  образования " Келермесское сельское поселение"   на плановый период 2027-2028 годы по разделам и подразделам, целевым статьям и видам расходов функциональной классификации расходов Российской Федерации</t>
  </si>
  <si>
    <t>тысяч рублей</t>
  </si>
  <si>
    <t>№ п/п</t>
  </si>
  <si>
    <t>Наименование</t>
  </si>
  <si>
    <t>Код прямого получа-теля</t>
  </si>
  <si>
    <t>Раздел</t>
  </si>
  <si>
    <t>Под-раздел</t>
  </si>
  <si>
    <t>Целевая статья расходов</t>
  </si>
  <si>
    <t>Вид расходов</t>
  </si>
  <si>
    <t>2027 год</t>
  </si>
  <si>
    <t>2028 год</t>
  </si>
  <si>
    <t>Администрация муниципального образования "Келермесское сельское поселение"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</si>
  <si>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</si>
  <si>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</si>
  <si>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</si>
  <si>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</si>
  <si>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</si>
  <si>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</t>
  </si>
  <si>
    <t>61 0 00 00000</t>
  </si>
  <si>
    <t>Расходы на выплаты персоналу государственных (муниципальных) органов (гранты)</t>
  </si>
  <si>
    <t>61 0 00 55490</t>
  </si>
  <si>
    <t>Функционирование высшего должностного лица муниципального образования</t>
  </si>
  <si>
    <t>61 1 00 0Ж100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</si>
  <si>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</si>
  <si>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</si>
  <si>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</si>
  <si>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</si>
  <si>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</si>
  <si>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функций органов местного самоуправления</t>
  </si>
  <si>
    <t>61 6 00 00000</t>
  </si>
  <si>
    <t>Обеспечение функций органами местного самоуправления</t>
  </si>
  <si>
    <t>61 6 00 0Ж400</t>
  </si>
  <si>
    <t>Закупка товаров, работ и услуг для обеспечения государственных (муниципальных) нужд</t>
  </si>
  <si>
    <t>200</t>
  </si>
  <si>
    <t>Обеспечение проведения выборов, референдумов</t>
  </si>
  <si>
    <t>07</t>
  </si>
  <si>
    <t>Проведение выборов и референдумов</t>
  </si>
  <si>
    <t>61 5 00 00000</t>
  </si>
  <si>
    <t>Проведение выборов  представительного органа муниципального образования</t>
  </si>
  <si>
    <t>61 5 00 0Ж800</t>
  </si>
  <si>
    <t>Специальные расходы</t>
  </si>
  <si>
    <t>Резервные фонды</t>
  </si>
  <si>
    <t>11</t>
  </si>
  <si>
    <t>Резервные фонды местных администраций</t>
  </si>
  <si>
    <t>62 0 00 0Ж110</t>
  </si>
  <si>
    <t>Резервные средства</t>
  </si>
  <si>
    <t>Другие общегосударственные вопросы</t>
  </si>
  <si>
    <t>13</t>
  </si>
  <si>
    <t>Осуществление отдельных государственных полномочий Республики Адыгея, переданных местным бюджетам</t>
  </si>
  <si>
    <t>000</t>
  </si>
  <si>
    <t>Осуществление государственных полномочий в сфере административных правонарушений</t>
  </si>
  <si>
    <t>61 0 00 61010</t>
  </si>
  <si>
    <t>Прочая закупка товаров, работ и услуг для государственных нужд</t>
  </si>
  <si>
    <t>33,0</t>
  </si>
  <si>
    <t>Реализация иных мероприятий в рамках непрограммных расходов муниципального образования «Келермесское сельское поселение»</t>
  </si>
  <si>
    <t>62 0 00 00000</t>
  </si>
  <si>
    <t>Условно утвержденные расходы</t>
  </si>
  <si>
    <t>62 0 00 0Ж300</t>
  </si>
  <si>
    <t>347,9</t>
  </si>
  <si>
    <t>Выполнение других обязательств муниципальных образований</t>
  </si>
  <si>
    <t>32</t>
  </si>
  <si>
    <t>Иные бюджетные ассигнования</t>
  </si>
  <si>
    <t>62 0 000Ж300</t>
  </si>
  <si>
    <t>800</t>
  </si>
  <si>
    <t>Уплата налога на имущество организаций и земельного налога</t>
  </si>
  <si>
    <t>851</t>
  </si>
  <si>
    <t>20,0</t>
  </si>
  <si>
    <t>Уплата налогов, сборов и иных платежей</t>
  </si>
  <si>
    <t>852</t>
  </si>
  <si>
    <t>6,0</t>
  </si>
  <si>
    <t>Уплата иных платежей</t>
  </si>
  <si>
    <t>853</t>
  </si>
  <si>
    <t>2,0</t>
  </si>
  <si>
    <t xml:space="preserve">Муниципальная программа «Участие  в профилактике терроризма и экстремизма, а также в минимизации и (или) ликвидации последствий проявления терроризма и экстремизма в границах муниципального образования «Келермесское сельское поселение» </t>
  </si>
  <si>
    <t>6И 0 00 00000</t>
  </si>
  <si>
    <t>Реализация мероприятий по профилактике терроризма и экстремизма по  изготовлению печатной продукции антитеррористической направленности</t>
  </si>
  <si>
    <t>6И 0 02 00000</t>
  </si>
  <si>
    <t xml:space="preserve">Муниципальная программа "Поддержка и развитие малого и среднего предпринимательства на территории муниципального образования "Келермесское сельское поселение" </t>
  </si>
  <si>
    <t>6П 0 00 00000</t>
  </si>
  <si>
    <t>Мероприятия по созданию благоприятной среды для развития предпринимательства</t>
  </si>
  <si>
    <t>743</t>
  </si>
  <si>
    <t>6П 0 02 00000</t>
  </si>
  <si>
    <t>Информирование населения и субъектов МСП по вопросам предпринимательства в СМИ</t>
  </si>
  <si>
    <t>6П 0 02 00002</t>
  </si>
  <si>
    <t>Национальная оборона</t>
  </si>
  <si>
    <t>Мобилизационная и вневойсковая подготовка</t>
  </si>
  <si>
    <t>03</t>
  </si>
  <si>
    <t>00 0 00 00000</t>
  </si>
  <si>
    <t>Осуществление первичного воинского учета на территориях, где отсутствуют военные комиссариаты</t>
  </si>
  <si>
    <t>61 0 00 51180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</si>
  <si>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</si>
  <si>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</si>
  <si>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</si>
  <si>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</si>
  <si>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первичных мер пожарной безопасности в муниципальном образовании "Келермесское сельское поселение»</t>
  </si>
  <si>
    <t>6Т 0 00 00000</t>
  </si>
  <si>
    <t>Реализация мероприятий  по обеспечению первичных мер пожарной безопасности муниципального имущества в муниципальном образовании "Келермесское сельское поселение"</t>
  </si>
  <si>
    <t>6Т 0 04 00000</t>
  </si>
  <si>
    <t>15,5</t>
  </si>
  <si>
    <t>Реализация мероприятий по содержанию автомобиля, отведенного для тушения очагов возгораний</t>
  </si>
  <si>
    <t>6Т 0 07 00000</t>
  </si>
  <si>
    <t>43,8</t>
  </si>
  <si>
    <t xml:space="preserve">Национальная экономика </t>
  </si>
  <si>
    <t>Дорожное хозяйство</t>
  </si>
  <si>
    <t>09</t>
  </si>
  <si>
    <t>Программа муниципального образования «Келермесское сельское поселение» «Дорожная деятельность в отношении дорог местного значения в границах населенных пунктов Келермесского сельского поселения и обеспечение безопасности дорожного движения на них"</t>
  </si>
  <si>
    <t xml:space="preserve"> 6К 0 00 00000  </t>
  </si>
  <si>
    <t>Дорожный фонд МО "Келермесское сельское поселение"</t>
  </si>
  <si>
    <t xml:space="preserve">6К 0 00 00000 </t>
  </si>
  <si>
    <t>«Дорожная деятельность в отношении дорог местного значения в границах населенных пунктов Келермесского сельского поселения и обеспечение безопасности дорожного движения на них" приобр.ГПС, нрейдирование дорог</t>
  </si>
  <si>
    <t>6К 0 01 00000</t>
  </si>
  <si>
    <t>Содержание линий уличного освещения (Дог.ГПХ и начисления)</t>
  </si>
  <si>
    <t>6К 0 02 00000</t>
  </si>
  <si>
    <t>Закупка энергитических ресурсов(уличное освещение)</t>
  </si>
  <si>
    <t>Реализация мероприятий по обустройству ливневой канализации</t>
  </si>
  <si>
    <t>6К 0 03 00000</t>
  </si>
  <si>
    <t>Мероприятие по ремонту и реконструкции автомобильных переездов</t>
  </si>
  <si>
    <t>6К 0 04 00000</t>
  </si>
  <si>
    <t>Реализация мероприятий по осуществлению комплекса кадастровых работ для постановки на кадастровый учет автомобильных дорог местного значения</t>
  </si>
  <si>
    <t>6К 0 05 00000</t>
  </si>
  <si>
    <t>Мероприятияя по разработке проектно-сметной документации на дороги местного значения, проектов организации дорожного движения</t>
  </si>
  <si>
    <t>6К 0 06 00010</t>
  </si>
  <si>
    <t xml:space="preserve">Муниципальная программа  "Регулирование земельно-имущественных отношений в муниципальном образовании "Келермесское сельское поселение"" </t>
  </si>
  <si>
    <t>12</t>
  </si>
  <si>
    <t>6Р 0 00 00000</t>
  </si>
  <si>
    <t>Реализация мероприятий по разграничению государственной собственности на имущество</t>
  </si>
  <si>
    <t>6Р 0 02 00000</t>
  </si>
  <si>
    <t>Жилищно-коммунальное хозяйство</t>
  </si>
  <si>
    <t>05</t>
  </si>
  <si>
    <t>Коммунальное хозяйство</t>
  </si>
  <si>
    <t xml:space="preserve"> Муниципальная программа муниципального образования "Келермесское сельское поселение" "Программа  развития систем коммунальной инфраструктуры муниципального образования "Келермесское сельское поселение" </t>
  </si>
  <si>
    <t>6Д 0 00 00000</t>
  </si>
  <si>
    <t>Программа  развития систем коммунальной инфраструктуры муниципального образования Келермесское сельское поселение" (Внесение сведений о ЖКХ в инфор.ситемы, актуализация схем теплоснабжения)</t>
  </si>
  <si>
    <t>6Д 0 02 00000</t>
  </si>
  <si>
    <t>Реализация мероприятий по внесению сведений в сфере ЖКХ в информационные системы</t>
  </si>
  <si>
    <t>Программа  развития систем коммунальной инфраструктуры муниципального образования Келермесское сельское поселение" (Отбор пробы воды в сважинах (водонапорных башнях), приобретение насосов, провод)</t>
  </si>
  <si>
    <t>6Д 0 03 00000</t>
  </si>
  <si>
    <t>Реализация мероприятий по содержанию скважин на водонапорных башнях на территории сельского поселения</t>
  </si>
  <si>
    <t>Закупка энергитических ресурсов(Электроэнергия на скважинах)</t>
  </si>
  <si>
    <t>Реализация мероприятий по ремонту и содержанию водопроводной сети</t>
  </si>
  <si>
    <t>6Д 0 04 00000</t>
  </si>
  <si>
    <t>Реализация мероприятий по ремонту и содержанию водопроводной сети, проекты охранных зон</t>
  </si>
  <si>
    <t>6Д 0 04 00001</t>
  </si>
  <si>
    <t>19,8</t>
  </si>
  <si>
    <t>Реализация мероприятий по ремонту и содержанию водопроводной сети, в части выплат физ.лицам по дог.ГПХ.</t>
  </si>
  <si>
    <t>6Д 0 04 00002</t>
  </si>
  <si>
    <t>Благоустройство</t>
  </si>
  <si>
    <t xml:space="preserve">Муниципальная программа "Благоустройство и развитие территории мунициипального образования  "Келермесское сельское поселение" </t>
  </si>
  <si>
    <t>6Б 0 00 00000</t>
  </si>
  <si>
    <t>Реализация иных мероприятий в рамках непрограммных мероприятий муниципального образования "Келермесское сельское поселение" по благоустройству поселения техобслуживание газопроводов</t>
  </si>
  <si>
    <t>62 0 00 0Ж500</t>
  </si>
  <si>
    <t>Реализация иных мероприятий в рамках непрограммных мероприятий муниципального образования "Келермесское сельское поселение" по благоустройству поселения оплата электоэнергии (уличное освещение)</t>
  </si>
  <si>
    <t>62 0 00 0Ж510</t>
  </si>
  <si>
    <t>247</t>
  </si>
  <si>
    <t>0</t>
  </si>
  <si>
    <t>Подпрограмма "Санитарное содержание территории  мунииципального образования  "Келермесское сельское поселение"</t>
  </si>
  <si>
    <t>6Б 1 00 00000</t>
  </si>
  <si>
    <t>204,5</t>
  </si>
  <si>
    <t>Мероприятие по приобретению хоз.товаров, материалов, запчастей, ГСМ (для ремонта детских площадок)</t>
  </si>
  <si>
    <t>6Б 1 01 00001</t>
  </si>
  <si>
    <t>25,0</t>
  </si>
  <si>
    <t>Прочая закупка товаров, работ и услуг для государственных нужд (Уборка территор поселения ГПХ)</t>
  </si>
  <si>
    <t>6Б 1 01 00002</t>
  </si>
  <si>
    <t>169,5</t>
  </si>
  <si>
    <t>Мероприятие по проведению противоклещевой обработки детских площадок</t>
  </si>
  <si>
    <t>6Б 1 02 00000</t>
  </si>
  <si>
    <t>10,0</t>
  </si>
  <si>
    <t>Реализация мероприятий по ремонту и содержанию памятника "Келермессцам,погибшим в ВОВ"</t>
  </si>
  <si>
    <t>6Б 2 01 00000</t>
  </si>
  <si>
    <t>30</t>
  </si>
  <si>
    <t>Подпрограмма "Содержание мест захоронения муниципального образования "Келермесское сельское поселение"</t>
  </si>
  <si>
    <t>6Б 3 00 00000</t>
  </si>
  <si>
    <t>Реализация мероприятий по содержанию мест захоронений</t>
  </si>
  <si>
    <t>6Б 3 01 00000</t>
  </si>
  <si>
    <t>50</t>
  </si>
  <si>
    <t>Реализация мероприятий по инвентаризации мест захоронения</t>
  </si>
  <si>
    <t>361</t>
  </si>
  <si>
    <t>Софинансирование проектов развития общественной инфраструктуры, основаннрой на местных инициативах, реализуемых на территории сельского поселения за счет средств бюджета сельского поселения</t>
  </si>
  <si>
    <t>6Б 3 01 00010</t>
  </si>
  <si>
    <t>300,0</t>
  </si>
  <si>
    <t xml:space="preserve">Муниципальная программа «Энергосбережение и повышение энергетической эффективности в мунииципального образования «Келермесское сельское поселение»  </t>
  </si>
  <si>
    <t>6Э 0 00 00000</t>
  </si>
  <si>
    <t>Реализация мероприятий по энергосбережению и повышению энергетической эффективности</t>
  </si>
  <si>
    <t>6Э 0 01 00000</t>
  </si>
  <si>
    <t xml:space="preserve">Образование </t>
  </si>
  <si>
    <t>Молодежная политика</t>
  </si>
  <si>
    <t xml:space="preserve">Антинаркотическая программа муниципального образования «Келермесское сельское поселение» </t>
  </si>
  <si>
    <t>6Н 0 00 00000</t>
  </si>
  <si>
    <t>Реализация мероприятий по пропаганде здорового и активного образа жизни</t>
  </si>
  <si>
    <t>6Н 0 01 00000</t>
  </si>
  <si>
    <t>7,0</t>
  </si>
  <si>
    <t>Культура</t>
  </si>
  <si>
    <t>08</t>
  </si>
  <si>
    <t xml:space="preserve">Культура и кинематография </t>
  </si>
  <si>
    <t xml:space="preserve">Муниципальная программа»Культурно-массовые мероприятия и поддержка  Келермесского хуторского казачьего общества Кубанского казачьего войска находящегося на территории муниципального образования  "Келермесское сельское поселение" </t>
  </si>
  <si>
    <t>6А 0 00 0000</t>
  </si>
  <si>
    <t>Подпрограмма «Культурно-массовые мероприятия в муниципальном образовании «Келермесское сельское поселение»</t>
  </si>
  <si>
    <t>6А 1 00 0000</t>
  </si>
  <si>
    <t>Организация и проведение культурно-массовых и праздничных мероприятий на территории сельского поселения, участие в районных республиканских и Всероссийских мероприятиях</t>
  </si>
  <si>
    <t>6А 1 01 0000</t>
  </si>
  <si>
    <t>30,0</t>
  </si>
  <si>
    <t xml:space="preserve">Подпрограмма «Поддержка  Келермесского хуторского казачьего общества Кубанского казачьего войска находящегося на территории муниципального образования "Келермесское сельское поселение" </t>
  </si>
  <si>
    <t>6А 2 00 0000</t>
  </si>
  <si>
    <t>Реализация в муниципальном образовании«Келермесское сельское поселение» государственной политики по возрождению и развитию казачества</t>
  </si>
  <si>
    <t>6А 2 01 0000</t>
  </si>
  <si>
    <t xml:space="preserve">Субсидии некоммерческим организациям (за исключением государственных (муниципальных) учреждений)  </t>
  </si>
  <si>
    <t>630</t>
  </si>
  <si>
    <t>Социальная политика</t>
  </si>
  <si>
    <t>Пенсионное обеспечение</t>
  </si>
  <si>
    <t>Пенсионное обеспечение лиц, замещавших муниципальные должности и муниципальные должности муниципальной службы в администрации мунииципального образования  "Келермесское сельское поселение"</t>
  </si>
  <si>
    <t>62 0 00 00Ж600</t>
  </si>
  <si>
    <t>Меры социальной поддержки населения по публичным нормативным обязательствам</t>
  </si>
  <si>
    <t>62 0 00 0Ж600</t>
  </si>
  <si>
    <t>Социальное обеспечение населения</t>
  </si>
  <si>
    <t>Пособие по социальной помощи населению</t>
  </si>
  <si>
    <t>Пособия, компенсация и иные социальные выплаты гражданам, кроме публичных нормативных обязательств</t>
  </si>
  <si>
    <t>300</t>
  </si>
  <si>
    <t>Физическая культура и спорт</t>
  </si>
  <si>
    <t>Физическая культура</t>
  </si>
  <si>
    <t>6С 0 00 00000</t>
  </si>
  <si>
    <t xml:space="preserve">Муниципальная программа " "Организация и осуществление мероприятий по работе с детьми и молодежью в муниципальном образовании "Келермесское сельское поселение" </t>
  </si>
  <si>
    <t>Проведение спортивных мероприятий и сборов</t>
  </si>
  <si>
    <t>6С 0 01 00000</t>
  </si>
  <si>
    <t>6С 0 01 00002</t>
  </si>
  <si>
    <t>Межбюджетные трансферты общего характера бюджетам бюджетной системы Российской Федерации</t>
  </si>
  <si>
    <t>14</t>
  </si>
  <si>
    <t>61 4 00 00000</t>
  </si>
  <si>
    <t>Прочие межбюджетные трансферты общего характера</t>
  </si>
  <si>
    <t>61 4 00 0Ж900</t>
  </si>
  <si>
    <t>Иные межбюджетные трансферты</t>
  </si>
  <si>
    <t>ВСЕГО РАСХОДЫ:</t>
  </si>
  <si>
    <t>Ведущий специалист по юридическим вопросам</t>
  </si>
  <si>
    <t>А.Н.Лактионова</t>
  </si>
  <si>
    <t>РАЗДЕЛ</t>
  </si>
  <si>
    <t>"-"</t>
  </si>
  <si>
    <t>"+"</t>
  </si>
  <si>
    <t>РАЗНИЦА</t>
  </si>
  <si>
    <t>СНД</t>
  </si>
  <si>
    <t>культ</t>
  </si>
  <si>
    <t>УФ</t>
  </si>
  <si>
    <t>образ</t>
  </si>
  <si>
    <t>КСП</t>
  </si>
  <si>
    <t>админ</t>
  </si>
  <si>
    <t>0412</t>
  </si>
  <si>
    <t>1004</t>
  </si>
  <si>
    <t>1403</t>
  </si>
  <si>
    <t>1001</t>
  </si>
  <si>
    <t>0113</t>
  </si>
  <si>
    <t>0103</t>
  </si>
  <si>
    <t>0107</t>
  </si>
  <si>
    <t>0106</t>
  </si>
  <si>
    <t>0501</t>
  </si>
  <si>
    <t>ИТОГО</t>
  </si>
  <si>
    <t>итого</t>
  </si>
  <si>
    <t xml:space="preserve">Приложение №8                                                                                                   к  решению Совета народных депутатов                                                                                   МО "Гиагинский район"                                                                                     от ""   декабря  2021 года № </t>
  </si>
  <si>
    <t xml:space="preserve">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"21 "  декабря 2023 года №                                                </t>
  </si>
  <si>
    <t>Ведомственная структура расходов бюджета муниципального образования "Гиагинский район" на 2024 год</t>
  </si>
  <si>
    <t>Бюджет МО</t>
  </si>
  <si>
    <t>Бюджет РА</t>
  </si>
  <si>
    <t>ВСЕГО     МБ          на 2022 год</t>
  </si>
  <si>
    <t>увеличение за счет остатков</t>
  </si>
  <si>
    <t>увеличение  (налоговые и неналоговые доходы)</t>
  </si>
  <si>
    <t>безвозмезные</t>
  </si>
  <si>
    <t xml:space="preserve">Сумма на 2023год         МБ        </t>
  </si>
  <si>
    <t>Бюджет РА, сп</t>
  </si>
  <si>
    <t xml:space="preserve">Сумма на 2024год                 </t>
  </si>
  <si>
    <t>перемещение     ( уточнение)</t>
  </si>
  <si>
    <t>63 6 01 00400</t>
  </si>
  <si>
    <t>72 0 01 00000</t>
  </si>
  <si>
    <t>72 0 13 00000</t>
  </si>
  <si>
    <t>Предоставление субсидий бюджетным, автономным учреждениям и иным некоммерческим организациям</t>
  </si>
  <si>
    <t>62 1 04 00600</t>
  </si>
  <si>
    <t>62 1 04 S0550</t>
  </si>
  <si>
    <t>62 2 02 00000</t>
  </si>
  <si>
    <t>62 2 03 00010</t>
  </si>
  <si>
    <t>62 2 03 00020</t>
  </si>
  <si>
    <t>62 2 04 00600</t>
  </si>
  <si>
    <t>62 2 11 L3040</t>
  </si>
  <si>
    <t>62 2 EВ 51790</t>
  </si>
  <si>
    <t>62 2 E2 50980</t>
  </si>
  <si>
    <t>62 3 03 00600</t>
  </si>
  <si>
    <t>6У 0 03 00000</t>
  </si>
  <si>
    <t>6И 1 01 00000</t>
  </si>
  <si>
    <t>6Д 1 01 00000</t>
  </si>
  <si>
    <t>Социальное обеспечение и иные выплаты населению</t>
  </si>
  <si>
    <t>6У 0 01 00000</t>
  </si>
  <si>
    <t>6У 0 02 00000</t>
  </si>
  <si>
    <t>6Г 0 02 00500</t>
  </si>
  <si>
    <t>ВСЕГО РАСХОДОВ</t>
  </si>
  <si>
    <t>дотация</t>
  </si>
  <si>
    <t>Управляющая делами Совета народных депутатов муниципального образования "Гиагинский район"</t>
  </si>
  <si>
    <t>с/п</t>
  </si>
  <si>
    <t>А.А.Хаджимова</t>
  </si>
  <si>
    <t>субвенц</t>
  </si>
  <si>
    <t>субсидии</t>
  </si>
  <si>
    <t>иные межбюдж</t>
  </si>
</sst>
</file>

<file path=xl/styles.xml><?xml version="1.0" encoding="utf-8"?>
<styleSheet xmlns="http://schemas.openxmlformats.org/spreadsheetml/2006/main" xmlns:xr9="http://schemas.microsoft.com/office/spreadsheetml/2016/revision9">
  <numFmts count="14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000_ "/>
    <numFmt numFmtId="181" formatCode="0.0"/>
    <numFmt numFmtId="182" formatCode="#\ ##0.00000"/>
    <numFmt numFmtId="183" formatCode="0.00000"/>
    <numFmt numFmtId="184" formatCode="#\ ##0.0"/>
    <numFmt numFmtId="185" formatCode="0.0_ "/>
    <numFmt numFmtId="186" formatCode="#\ ##0.0_ "/>
    <numFmt numFmtId="187" formatCode="0.000"/>
    <numFmt numFmtId="188" formatCode="#\ ##0.00"/>
    <numFmt numFmtId="189" formatCode="_-* #\ ##0.0\ _₽_-;\-* #\ ##0.0\ _₽_-;_-* &quot;-&quot;??\ _₽_-;_-@_-"/>
  </numFmts>
  <fonts count="37">
    <font>
      <sz val="10"/>
      <color rgb="FF000000"/>
      <name val="Times New Roman"/>
      <charset val="13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4"/>
      <color rgb="FFFF0000"/>
      <name val="Times New Roman"/>
      <charset val="204"/>
    </font>
    <font>
      <b/>
      <sz val="12"/>
      <name val="Times New Roman"/>
      <charset val="204"/>
    </font>
    <font>
      <sz val="14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0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4"/>
      <name val="Times New Roman"/>
      <charset val="204"/>
    </font>
    <font>
      <sz val="14"/>
      <color indexed="8"/>
      <name val="Times New Roman"/>
      <charset val="204"/>
    </font>
    <font>
      <b/>
      <sz val="14"/>
      <color indexed="8"/>
      <name val="Times New Roman"/>
      <charset val="204"/>
    </font>
    <font>
      <sz val="14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Calibri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632251960814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top" wrapText="1"/>
    </xf>
    <xf numFmtId="176" fontId="7" fillId="0" borderId="0" applyFont="0" applyFill="0" applyBorder="0" applyAlignment="0" applyProtection="0"/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0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27" fillId="12" borderId="21" applyNumberFormat="0" applyAlignment="0" applyProtection="0">
      <alignment vertical="center"/>
    </xf>
    <xf numFmtId="0" fontId="28" fillId="13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0"/>
  </cellStyleXfs>
  <cellXfs count="251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80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181" fontId="3" fillId="2" borderId="2" xfId="0" applyNumberFormat="1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right" vertical="top" wrapText="1"/>
    </xf>
    <xf numFmtId="181" fontId="3" fillId="3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right" vertical="top" wrapText="1"/>
    </xf>
    <xf numFmtId="181" fontId="3" fillId="4" borderId="2" xfId="0" applyNumberFormat="1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top" wrapText="1"/>
    </xf>
    <xf numFmtId="181" fontId="2" fillId="2" borderId="2" xfId="0" applyNumberFormat="1" applyFont="1" applyFill="1" applyBorder="1" applyAlignment="1">
      <alignment vertical="top" wrapText="1"/>
    </xf>
    <xf numFmtId="181" fontId="1" fillId="0" borderId="0" xfId="0" applyNumberFormat="1" applyFont="1" applyFill="1" applyAlignment="1">
      <alignment vertical="top" wrapText="1"/>
    </xf>
    <xf numFmtId="182" fontId="1" fillId="2" borderId="2" xfId="0" applyNumberFormat="1" applyFont="1" applyFill="1" applyBorder="1" applyAlignment="1">
      <alignment vertical="top" wrapText="1"/>
    </xf>
    <xf numFmtId="182" fontId="3" fillId="2" borderId="2" xfId="0" applyNumberFormat="1" applyFont="1" applyFill="1" applyBorder="1" applyAlignment="1">
      <alignment horizontal="center" vertical="center" wrapText="1"/>
    </xf>
    <xf numFmtId="182" fontId="1" fillId="2" borderId="3" xfId="0" applyNumberFormat="1" applyFont="1" applyFill="1" applyBorder="1" applyAlignment="1">
      <alignment vertical="top" wrapText="1"/>
    </xf>
    <xf numFmtId="183" fontId="3" fillId="2" borderId="2" xfId="0" applyNumberFormat="1" applyFont="1" applyFill="1" applyBorder="1" applyAlignment="1">
      <alignment vertical="top" wrapText="1"/>
    </xf>
    <xf numFmtId="184" fontId="3" fillId="2" borderId="2" xfId="0" applyNumberFormat="1" applyFont="1" applyFill="1" applyBorder="1" applyAlignment="1">
      <alignment vertical="top" wrapText="1"/>
    </xf>
    <xf numFmtId="183" fontId="3" fillId="3" borderId="2" xfId="0" applyNumberFormat="1" applyFont="1" applyFill="1" applyBorder="1" applyAlignment="1">
      <alignment vertical="top" wrapText="1"/>
    </xf>
    <xf numFmtId="184" fontId="3" fillId="3" borderId="2" xfId="0" applyNumberFormat="1" applyFont="1" applyFill="1" applyBorder="1" applyAlignment="1">
      <alignment vertical="top" wrapText="1"/>
    </xf>
    <xf numFmtId="183" fontId="3" fillId="4" borderId="2" xfId="0" applyNumberFormat="1" applyFont="1" applyFill="1" applyBorder="1" applyAlignment="1">
      <alignment vertical="top" wrapText="1"/>
    </xf>
    <xf numFmtId="184" fontId="3" fillId="4" borderId="2" xfId="0" applyNumberFormat="1" applyFont="1" applyFill="1" applyBorder="1" applyAlignment="1">
      <alignment vertical="top" wrapText="1"/>
    </xf>
    <xf numFmtId="183" fontId="2" fillId="2" borderId="2" xfId="0" applyNumberFormat="1" applyFont="1" applyFill="1" applyBorder="1" applyAlignment="1">
      <alignment vertical="top" wrapText="1"/>
    </xf>
    <xf numFmtId="182" fontId="2" fillId="2" borderId="2" xfId="0" applyNumberFormat="1" applyFont="1" applyFill="1" applyBorder="1" applyAlignment="1">
      <alignment vertical="top" wrapText="1"/>
    </xf>
    <xf numFmtId="184" fontId="1" fillId="0" borderId="0" xfId="0" applyNumberFormat="1" applyFont="1" applyFill="1" applyAlignment="1">
      <alignment vertical="top" wrapText="1"/>
    </xf>
    <xf numFmtId="183" fontId="5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182" fontId="1" fillId="0" borderId="0" xfId="0" applyNumberFormat="1" applyFont="1" applyFill="1" applyAlignment="1">
      <alignment vertical="top" wrapText="1"/>
    </xf>
    <xf numFmtId="180" fontId="1" fillId="0" borderId="0" xfId="0" applyNumberFormat="1" applyFont="1" applyFill="1" applyAlignment="1">
      <alignment horizontal="right" vertical="top" wrapText="1"/>
    </xf>
    <xf numFmtId="180" fontId="2" fillId="2" borderId="0" xfId="0" applyNumberFormat="1" applyFont="1" applyFill="1" applyAlignment="1">
      <alignment horizontal="center" vertical="center" wrapText="1"/>
    </xf>
    <xf numFmtId="180" fontId="1" fillId="2" borderId="0" xfId="0" applyNumberFormat="1" applyFont="1" applyFill="1" applyAlignment="1">
      <alignment vertical="top" wrapText="1"/>
    </xf>
    <xf numFmtId="180" fontId="3" fillId="2" borderId="3" xfId="0" applyNumberFormat="1" applyFont="1" applyFill="1" applyBorder="1" applyAlignment="1">
      <alignment horizontal="center" vertical="center" wrapText="1"/>
    </xf>
    <xf numFmtId="182" fontId="1" fillId="5" borderId="3" xfId="0" applyNumberFormat="1" applyFont="1" applyFill="1" applyBorder="1" applyAlignment="1">
      <alignment vertical="top" wrapText="1"/>
    </xf>
    <xf numFmtId="182" fontId="1" fillId="3" borderId="3" xfId="0" applyNumberFormat="1" applyFont="1" applyFill="1" applyBorder="1" applyAlignment="1">
      <alignment vertical="top" wrapText="1"/>
    </xf>
    <xf numFmtId="180" fontId="3" fillId="2" borderId="1" xfId="0" applyNumberFormat="1" applyFont="1" applyFill="1" applyBorder="1" applyAlignment="1">
      <alignment vertical="top" wrapText="1"/>
    </xf>
    <xf numFmtId="180" fontId="3" fillId="3" borderId="1" xfId="0" applyNumberFormat="1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85" fontId="3" fillId="2" borderId="2" xfId="0" applyNumberFormat="1" applyFont="1" applyFill="1" applyBorder="1" applyAlignment="1">
      <alignment vertical="top" wrapText="1"/>
    </xf>
    <xf numFmtId="186" fontId="3" fillId="2" borderId="2" xfId="0" applyNumberFormat="1" applyFont="1" applyFill="1" applyBorder="1" applyAlignment="1">
      <alignment vertical="top" wrapText="1"/>
    </xf>
    <xf numFmtId="182" fontId="3" fillId="2" borderId="2" xfId="0" applyNumberFormat="1" applyFont="1" applyFill="1" applyBorder="1" applyAlignment="1">
      <alignment vertical="top" wrapText="1"/>
    </xf>
    <xf numFmtId="180" fontId="3" fillId="4" borderId="1" xfId="0" applyNumberFormat="1" applyFont="1" applyFill="1" applyBorder="1" applyAlignment="1">
      <alignment vertical="top" wrapText="1"/>
    </xf>
    <xf numFmtId="181" fontId="3" fillId="4" borderId="1" xfId="0" applyNumberFormat="1" applyFont="1" applyFill="1" applyBorder="1" applyAlignment="1">
      <alignment vertical="top" wrapText="1"/>
    </xf>
    <xf numFmtId="180" fontId="2" fillId="2" borderId="1" xfId="0" applyNumberFormat="1" applyFont="1" applyFill="1" applyBorder="1" applyAlignment="1">
      <alignment vertical="top" wrapText="1"/>
    </xf>
    <xf numFmtId="183" fontId="2" fillId="2" borderId="1" xfId="0" applyNumberFormat="1" applyFont="1" applyFill="1" applyBorder="1" applyAlignment="1">
      <alignment vertical="top" wrapText="1"/>
    </xf>
    <xf numFmtId="183" fontId="1" fillId="0" borderId="0" xfId="0" applyNumberFormat="1" applyFont="1" applyFill="1" applyAlignment="1">
      <alignment vertical="top" wrapText="1"/>
    </xf>
    <xf numFmtId="182" fontId="2" fillId="0" borderId="0" xfId="0" applyNumberFormat="1" applyFont="1" applyFill="1" applyAlignment="1">
      <alignment vertical="top" wrapText="1"/>
    </xf>
    <xf numFmtId="182" fontId="3" fillId="2" borderId="3" xfId="0" applyNumberFormat="1" applyFont="1" applyFill="1" applyBorder="1" applyAlignment="1">
      <alignment horizontal="center" vertical="center" wrapText="1"/>
    </xf>
    <xf numFmtId="183" fontId="3" fillId="2" borderId="1" xfId="0" applyNumberFormat="1" applyFont="1" applyFill="1" applyBorder="1" applyAlignment="1">
      <alignment vertical="top" wrapText="1"/>
    </xf>
    <xf numFmtId="183" fontId="3" fillId="5" borderId="2" xfId="0" applyNumberFormat="1" applyFont="1" applyFill="1" applyBorder="1" applyAlignment="1">
      <alignment vertical="top" wrapText="1"/>
    </xf>
    <xf numFmtId="183" fontId="1" fillId="6" borderId="2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183" fontId="3" fillId="3" borderId="1" xfId="0" applyNumberFormat="1" applyFont="1" applyFill="1" applyBorder="1" applyAlignment="1">
      <alignment vertical="top" wrapText="1"/>
    </xf>
    <xf numFmtId="183" fontId="3" fillId="6" borderId="2" xfId="0" applyNumberFormat="1" applyFont="1" applyFill="1" applyBorder="1" applyAlignment="1">
      <alignment vertical="top" wrapText="1"/>
    </xf>
    <xf numFmtId="183" fontId="1" fillId="4" borderId="2" xfId="0" applyNumberFormat="1" applyFont="1" applyFill="1" applyBorder="1" applyAlignment="1">
      <alignment vertical="top" wrapText="1"/>
    </xf>
    <xf numFmtId="183" fontId="1" fillId="5" borderId="2" xfId="0" applyNumberFormat="1" applyFont="1" applyFill="1" applyBorder="1" applyAlignment="1">
      <alignment vertical="top" wrapText="1"/>
    </xf>
    <xf numFmtId="183" fontId="1" fillId="3" borderId="2" xfId="0" applyNumberFormat="1" applyFont="1" applyFill="1" applyBorder="1" applyAlignment="1">
      <alignment vertical="top" wrapText="1"/>
    </xf>
    <xf numFmtId="183" fontId="1" fillId="2" borderId="2" xfId="0" applyNumberFormat="1" applyFont="1" applyFill="1" applyBorder="1" applyAlignment="1">
      <alignment vertical="top" wrapText="1"/>
    </xf>
    <xf numFmtId="182" fontId="1" fillId="5" borderId="2" xfId="0" applyNumberFormat="1" applyFont="1" applyFill="1" applyBorder="1" applyAlignment="1">
      <alignment vertical="top" wrapText="1"/>
    </xf>
    <xf numFmtId="182" fontId="1" fillId="3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83" fontId="3" fillId="4" borderId="1" xfId="0" applyNumberFormat="1" applyFont="1" applyFill="1" applyBorder="1" applyAlignment="1">
      <alignment vertical="top" wrapText="1"/>
    </xf>
    <xf numFmtId="182" fontId="3" fillId="4" borderId="2" xfId="0" applyNumberFormat="1" applyFont="1" applyFill="1" applyBorder="1" applyAlignment="1">
      <alignment vertical="top" wrapText="1"/>
    </xf>
    <xf numFmtId="182" fontId="3" fillId="5" borderId="2" xfId="0" applyNumberFormat="1" applyFont="1" applyFill="1" applyBorder="1" applyAlignment="1">
      <alignment vertical="top" wrapText="1"/>
    </xf>
    <xf numFmtId="182" fontId="3" fillId="3" borderId="2" xfId="0" applyNumberFormat="1" applyFont="1" applyFill="1" applyBorder="1" applyAlignment="1">
      <alignment vertical="top" wrapText="1"/>
    </xf>
    <xf numFmtId="183" fontId="1" fillId="4" borderId="1" xfId="0" applyNumberFormat="1" applyFont="1" applyFill="1" applyBorder="1" applyAlignment="1">
      <alignment vertical="top" wrapText="1"/>
    </xf>
    <xf numFmtId="183" fontId="1" fillId="5" borderId="1" xfId="0" applyNumberFormat="1" applyFont="1" applyFill="1" applyBorder="1" applyAlignment="1">
      <alignment vertical="top" wrapText="1"/>
    </xf>
    <xf numFmtId="183" fontId="1" fillId="3" borderId="1" xfId="0" applyNumberFormat="1" applyFont="1" applyFill="1" applyBorder="1" applyAlignment="1">
      <alignment vertical="top" wrapText="1"/>
    </xf>
    <xf numFmtId="183" fontId="1" fillId="2" borderId="1" xfId="0" applyNumberFormat="1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83" fontId="2" fillId="5" borderId="1" xfId="0" applyNumberFormat="1" applyFont="1" applyFill="1" applyBorder="1" applyAlignment="1">
      <alignment vertical="top" wrapText="1"/>
    </xf>
    <xf numFmtId="183" fontId="2" fillId="3" borderId="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7" fillId="7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187" fontId="6" fillId="0" borderId="2" xfId="0" applyNumberFormat="1" applyFont="1" applyFill="1" applyBorder="1" applyAlignment="1">
      <alignment horizontal="center" vertical="top" wrapText="1"/>
    </xf>
    <xf numFmtId="187" fontId="6" fillId="0" borderId="1" xfId="0" applyNumberFormat="1" applyFont="1" applyFill="1" applyBorder="1" applyAlignment="1">
      <alignment horizontal="center" vertical="top" wrapText="1"/>
    </xf>
    <xf numFmtId="0" fontId="0" fillId="7" borderId="2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7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184" fontId="10" fillId="0" borderId="11" xfId="0" applyNumberFormat="1" applyFont="1" applyFill="1" applyBorder="1" applyAlignment="1">
      <alignment horizontal="center" vertical="center" wrapText="1"/>
    </xf>
    <xf numFmtId="184" fontId="10" fillId="0" borderId="11" xfId="0" applyNumberFormat="1" applyFont="1" applyFill="1" applyBorder="1" applyAlignment="1">
      <alignment vertical="top" wrapText="1"/>
    </xf>
    <xf numFmtId="184" fontId="10" fillId="0" borderId="2" xfId="0" applyNumberFormat="1" applyFont="1" applyFill="1" applyBorder="1" applyAlignment="1">
      <alignment horizontal="center" vertical="center" wrapText="1"/>
    </xf>
    <xf numFmtId="184" fontId="10" fillId="0" borderId="2" xfId="0" applyNumberFormat="1" applyFont="1" applyFill="1" applyBorder="1" applyAlignment="1">
      <alignment vertical="top" wrapText="1"/>
    </xf>
    <xf numFmtId="188" fontId="10" fillId="0" borderId="2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>
      <alignment vertical="top" wrapText="1"/>
    </xf>
    <xf numFmtId="181" fontId="0" fillId="0" borderId="2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8" borderId="2" xfId="0" applyNumberFormat="1" applyFont="1" applyFill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8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185" fontId="2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right" wrapText="1"/>
    </xf>
    <xf numFmtId="185" fontId="3" fillId="0" borderId="2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horizontal="right" wrapText="1"/>
    </xf>
    <xf numFmtId="185" fontId="3" fillId="0" borderId="2" xfId="0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center" wrapText="1"/>
    </xf>
    <xf numFmtId="49" fontId="12" fillId="0" borderId="12" xfId="0" applyNumberFormat="1" applyFont="1" applyFill="1" applyBorder="1" applyAlignment="1">
      <alignment horizontal="center" wrapText="1"/>
    </xf>
    <xf numFmtId="0" fontId="13" fillId="0" borderId="12" xfId="0" applyFont="1" applyFill="1" applyBorder="1" applyAlignment="1">
      <alignment wrapText="1"/>
    </xf>
    <xf numFmtId="0" fontId="12" fillId="0" borderId="12" xfId="0" applyFont="1" applyFill="1" applyBorder="1" applyAlignment="1">
      <alignment wrapText="1"/>
    </xf>
    <xf numFmtId="189" fontId="3" fillId="0" borderId="2" xfId="1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185" fontId="2" fillId="0" borderId="2" xfId="0" applyNumberFormat="1" applyFont="1" applyFill="1" applyBorder="1" applyAlignment="1">
      <alignment wrapText="1"/>
    </xf>
    <xf numFmtId="0" fontId="13" fillId="0" borderId="12" xfId="0" applyFont="1" applyFill="1" applyBorder="1" applyAlignment="1">
      <alignment horizontal="left" wrapText="1"/>
    </xf>
    <xf numFmtId="2" fontId="13" fillId="0" borderId="13" xfId="1" applyNumberFormat="1" applyFont="1" applyFill="1" applyBorder="1" applyAlignment="1" applyProtection="1">
      <alignment horizontal="right" wrapText="1"/>
    </xf>
    <xf numFmtId="0" fontId="12" fillId="0" borderId="12" xfId="0" applyFont="1" applyFill="1" applyBorder="1" applyAlignment="1">
      <alignment horizontal="left" wrapText="1"/>
    </xf>
    <xf numFmtId="2" fontId="12" fillId="0" borderId="13" xfId="1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>
      <alignment horizontal="left" wrapText="1"/>
    </xf>
    <xf numFmtId="49" fontId="12" fillId="0" borderId="13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wrapText="1"/>
    </xf>
    <xf numFmtId="0" fontId="12" fillId="0" borderId="1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vertical="top" wrapText="1"/>
    </xf>
    <xf numFmtId="181" fontId="12" fillId="0" borderId="13" xfId="1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wrapText="1"/>
    </xf>
    <xf numFmtId="0" fontId="2" fillId="0" borderId="12" xfId="0" applyFont="1" applyFill="1" applyBorder="1" applyAlignment="1">
      <alignment wrapText="1"/>
    </xf>
    <xf numFmtId="49" fontId="13" fillId="0" borderId="12" xfId="0" applyNumberFormat="1" applyFont="1" applyFill="1" applyBorder="1" applyAlignment="1">
      <alignment horizontal="center" wrapText="1"/>
    </xf>
    <xf numFmtId="49" fontId="13" fillId="0" borderId="12" xfId="0" applyNumberFormat="1" applyFont="1" applyFill="1" applyBorder="1" applyAlignment="1">
      <alignment horizontal="right" wrapText="1"/>
    </xf>
    <xf numFmtId="181" fontId="13" fillId="0" borderId="13" xfId="1" applyNumberFormat="1" applyFont="1" applyFill="1" applyBorder="1" applyAlignment="1" applyProtection="1">
      <alignment horizontal="right" wrapText="1"/>
    </xf>
    <xf numFmtId="0" fontId="6" fillId="2" borderId="2" xfId="0" applyFont="1" applyFill="1" applyBorder="1" applyAlignment="1">
      <alignment horizontal="left" vertical="center" wrapText="1"/>
    </xf>
    <xf numFmtId="181" fontId="14" fillId="2" borderId="2" xfId="0" applyNumberFormat="1" applyFont="1" applyFill="1" applyBorder="1" applyAlignment="1">
      <alignment horizontal="right" vertical="center" wrapText="1"/>
    </xf>
    <xf numFmtId="0" fontId="3" fillId="9" borderId="0" xfId="0" applyFont="1" applyFill="1" applyBorder="1" applyAlignment="1">
      <alignment wrapText="1" shrinkToFit="1"/>
    </xf>
    <xf numFmtId="2" fontId="3" fillId="0" borderId="12" xfId="0" applyNumberFormat="1" applyFont="1" applyFill="1" applyBorder="1" applyAlignment="1">
      <alignment horizontal="right"/>
    </xf>
    <xf numFmtId="18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wrapText="1"/>
    </xf>
    <xf numFmtId="49" fontId="12" fillId="9" borderId="12" xfId="0" applyNumberFormat="1" applyFont="1" applyFill="1" applyBorder="1" applyAlignment="1">
      <alignment horizontal="left" wrapText="1"/>
    </xf>
    <xf numFmtId="181" fontId="14" fillId="2" borderId="2" xfId="0" applyNumberFormat="1" applyFont="1" applyFill="1" applyBorder="1" applyAlignment="1">
      <alignment horizontal="right" wrapText="1"/>
    </xf>
    <xf numFmtId="0" fontId="12" fillId="0" borderId="14" xfId="0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right" wrapText="1"/>
    </xf>
    <xf numFmtId="185" fontId="2" fillId="0" borderId="2" xfId="0" applyNumberFormat="1" applyFont="1" applyFill="1" applyBorder="1" applyAlignment="1">
      <alignment horizontal="right" wrapText="1"/>
    </xf>
    <xf numFmtId="0" fontId="12" fillId="9" borderId="12" xfId="0" applyFont="1" applyFill="1" applyBorder="1" applyAlignment="1">
      <alignment wrapText="1"/>
    </xf>
    <xf numFmtId="49" fontId="12" fillId="0" borderId="2" xfId="0" applyNumberFormat="1" applyFont="1" applyFill="1" applyBorder="1" applyAlignment="1">
      <alignment horizontal="right" wrapText="1"/>
    </xf>
    <xf numFmtId="0" fontId="3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181" fontId="15" fillId="2" borderId="2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185" fontId="3" fillId="0" borderId="2" xfId="0" applyNumberFormat="1" applyFont="1" applyFill="1" applyBorder="1" applyAlignment="1">
      <alignment horizontal="right"/>
    </xf>
    <xf numFmtId="0" fontId="6" fillId="2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wrapText="1"/>
    </xf>
    <xf numFmtId="49" fontId="13" fillId="0" borderId="2" xfId="0" applyNumberFormat="1" applyFont="1" applyFill="1" applyBorder="1" applyAlignment="1">
      <alignment horizontal="center" wrapText="1"/>
    </xf>
    <xf numFmtId="185" fontId="2" fillId="0" borderId="2" xfId="0" applyNumberFormat="1" applyFont="1" applyFill="1" applyBorder="1" applyAlignment="1"/>
    <xf numFmtId="0" fontId="12" fillId="0" borderId="2" xfId="0" applyFont="1" applyFill="1" applyBorder="1" applyAlignment="1">
      <alignment horizontal="left" wrapText="1"/>
    </xf>
    <xf numFmtId="181" fontId="14" fillId="2" borderId="3" xfId="0" applyNumberFormat="1" applyFont="1" applyFill="1" applyBorder="1" applyAlignment="1">
      <alignment horizontal="right" wrapText="1"/>
    </xf>
    <xf numFmtId="185" fontId="3" fillId="0" borderId="2" xfId="0" applyNumberFormat="1" applyFont="1" applyFill="1" applyBorder="1" applyAlignment="1"/>
    <xf numFmtId="0" fontId="1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49" fontId="13" fillId="0" borderId="12" xfId="0" applyNumberFormat="1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wrapText="1"/>
    </xf>
    <xf numFmtId="49" fontId="12" fillId="0" borderId="15" xfId="0" applyNumberFormat="1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 wrapText="1"/>
    </xf>
    <xf numFmtId="0" fontId="3" fillId="0" borderId="1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49" fontId="12" fillId="0" borderId="17" xfId="0" applyNumberFormat="1" applyFont="1" applyFill="1" applyBorder="1" applyAlignment="1">
      <alignment wrapText="1"/>
    </xf>
    <xf numFmtId="0" fontId="13" fillId="0" borderId="14" xfId="0" applyFont="1" applyFill="1" applyBorder="1" applyAlignment="1">
      <alignment horizontal="center" wrapText="1"/>
    </xf>
    <xf numFmtId="49" fontId="12" fillId="0" borderId="1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right" wrapText="1"/>
    </xf>
    <xf numFmtId="49" fontId="13" fillId="0" borderId="16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185" fontId="3" fillId="0" borderId="3" xfId="0" applyNumberFormat="1" applyFont="1" applyFill="1" applyBorder="1" applyAlignment="1">
      <alignment horizontal="right" wrapText="1"/>
    </xf>
    <xf numFmtId="185" fontId="3" fillId="0" borderId="0" xfId="0" applyNumberFormat="1" applyFont="1" applyFill="1" applyAlignment="1">
      <alignment horizontal="right" wrapText="1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mruColors>
      <color rgb="00FF99FF"/>
      <color rgb="00FFCCFF"/>
      <color rgb="0000FF00"/>
      <color rgb="0099FF66"/>
      <color rgb="00D60093"/>
      <color rgb="00CC66FF"/>
      <color rgb="006600FF"/>
      <color rgb="0099FF33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2"/>
  <sheetViews>
    <sheetView tabSelected="1" view="pageBreakPreview" zoomScale="70" zoomScaleNormal="76" workbookViewId="0">
      <pane xSplit="2" ySplit="5" topLeftCell="C108" activePane="bottomRight" state="frozen"/>
      <selection/>
      <selection pane="topRight"/>
      <selection pane="bottomLeft"/>
      <selection pane="bottomRight" activeCell="I39" sqref="I39"/>
    </sheetView>
  </sheetViews>
  <sheetFormatPr defaultColWidth="9.33333333333333" defaultRowHeight="18.75"/>
  <cols>
    <col min="1" max="1" width="11.4222222222222" style="142" customWidth="1"/>
    <col min="2" max="2" width="94.6666666666667" style="142" customWidth="1"/>
    <col min="3" max="3" width="15.8333333333333" style="142" customWidth="1"/>
    <col min="4" max="4" width="12.8333333333333" style="142" customWidth="1"/>
    <col min="5" max="5" width="12" style="142" customWidth="1"/>
    <col min="6" max="6" width="21.3333333333333" style="142" customWidth="1"/>
    <col min="7" max="7" width="13.3333333333333" style="142" customWidth="1"/>
    <col min="8" max="8" width="20.2444444444444" style="142" customWidth="1"/>
    <col min="9" max="9" width="24.3333333333333" style="143" customWidth="1"/>
    <col min="10" max="18" width="12.8333333333333" style="142"/>
    <col min="19" max="16384" width="9.33333333333333" style="142"/>
  </cols>
  <sheetData>
    <row r="1" ht="106" customHeight="1" spans="2:9">
      <c r="B1" s="142" t="s">
        <v>0</v>
      </c>
      <c r="F1" s="144" t="s">
        <v>1</v>
      </c>
      <c r="G1" s="144"/>
      <c r="H1" s="144"/>
      <c r="I1" s="144"/>
    </row>
    <row r="2" ht="13" customHeight="1"/>
    <row r="3" ht="37.5" customHeight="1" spans="1:9">
      <c r="A3" s="145" t="s">
        <v>2</v>
      </c>
      <c r="B3" s="145"/>
      <c r="C3" s="145"/>
      <c r="D3" s="145"/>
      <c r="E3" s="145"/>
      <c r="F3" s="145"/>
      <c r="G3" s="145"/>
      <c r="H3" s="145"/>
      <c r="I3" s="145"/>
    </row>
    <row r="4" ht="28.5" customHeight="1" spans="1:9">
      <c r="A4" s="146" t="s">
        <v>3</v>
      </c>
      <c r="B4" s="146"/>
      <c r="C4" s="146"/>
      <c r="D4" s="146"/>
      <c r="E4" s="146"/>
      <c r="F4" s="146"/>
      <c r="G4" s="146"/>
      <c r="H4" s="146"/>
      <c r="I4" s="146"/>
    </row>
    <row r="5" ht="84.75" customHeight="1" spans="1:9">
      <c r="A5" s="147" t="s">
        <v>4</v>
      </c>
      <c r="B5" s="147" t="s">
        <v>5</v>
      </c>
      <c r="C5" s="148" t="s">
        <v>6</v>
      </c>
      <c r="D5" s="147" t="s">
        <v>7</v>
      </c>
      <c r="E5" s="147" t="s">
        <v>8</v>
      </c>
      <c r="F5" s="147" t="s">
        <v>9</v>
      </c>
      <c r="G5" s="147" t="s">
        <v>10</v>
      </c>
      <c r="H5" s="147" t="s">
        <v>11</v>
      </c>
      <c r="I5" s="193" t="s">
        <v>12</v>
      </c>
    </row>
    <row r="6" spans="1:9">
      <c r="A6" s="149">
        <v>1</v>
      </c>
      <c r="B6" s="150"/>
      <c r="C6" s="151"/>
      <c r="D6" s="151"/>
      <c r="E6" s="151"/>
      <c r="F6" s="151"/>
      <c r="G6" s="152"/>
      <c r="H6" s="152"/>
      <c r="I6" s="153"/>
    </row>
    <row r="7" ht="40" customHeight="1" spans="1:9">
      <c r="A7" s="150"/>
      <c r="B7" s="150" t="s">
        <v>13</v>
      </c>
      <c r="C7" s="151">
        <v>743</v>
      </c>
      <c r="D7" s="151"/>
      <c r="E7" s="151"/>
      <c r="F7" s="151"/>
      <c r="G7" s="152"/>
      <c r="H7" s="153">
        <f>H8+H49+H54+H61+H81+H121+H126+H135+H142+H147</f>
        <v>14466.1</v>
      </c>
      <c r="I7" s="153">
        <f>I8+I49+I54+I61+I81+I121+I126+I135+I142+I147</f>
        <v>14967.73</v>
      </c>
    </row>
    <row r="8" ht="36" customHeight="1" spans="1:9">
      <c r="A8" s="154" t="s">
        <v>14</v>
      </c>
      <c r="B8" s="155" t="s">
        <v>15</v>
      </c>
      <c r="C8" s="156">
        <v>743</v>
      </c>
      <c r="D8" s="156" t="s">
        <v>16</v>
      </c>
      <c r="E8" s="156" t="s">
        <v>14</v>
      </c>
      <c r="F8" s="156" t="s">
        <v>14</v>
      </c>
      <c r="G8" s="157" t="s">
        <v>14</v>
      </c>
      <c r="H8" s="158">
        <f>H9+H15+H22+H29+H26</f>
        <v>8434.1</v>
      </c>
      <c r="I8" s="158">
        <f>I9+I15+I22+I29+I26</f>
        <v>8881.88</v>
      </c>
    </row>
    <row r="9" ht="37.5" spans="1:9">
      <c r="A9" s="154" t="s">
        <v>14</v>
      </c>
      <c r="B9" s="155" t="s">
        <v>17</v>
      </c>
      <c r="C9" s="156">
        <v>743</v>
      </c>
      <c r="D9" s="156" t="s">
        <v>16</v>
      </c>
      <c r="E9" s="156" t="s">
        <v>18</v>
      </c>
      <c r="F9" s="156" t="s">
        <v>14</v>
      </c>
      <c r="G9" s="157" t="s">
        <v>14</v>
      </c>
      <c r="H9" s="158">
        <f>H10</f>
        <v>1650.7</v>
      </c>
      <c r="I9" s="158">
        <f>I10</f>
        <v>1716.8</v>
      </c>
    </row>
    <row r="10" ht="37" customHeight="1" spans="1:9">
      <c r="A10" s="154" t="s">
        <v>14</v>
      </c>
      <c r="B10" s="155" t="s">
        <v>19</v>
      </c>
      <c r="C10" s="156">
        <v>743</v>
      </c>
      <c r="D10" s="156" t="s">
        <v>16</v>
      </c>
      <c r="E10" s="156" t="s">
        <v>18</v>
      </c>
      <c r="F10" s="156" t="s">
        <v>20</v>
      </c>
      <c r="G10" s="157" t="s">
        <v>14</v>
      </c>
      <c r="H10" s="158">
        <f>H12+H11</f>
        <v>1650.7</v>
      </c>
      <c r="I10" s="158">
        <f>I12+I11</f>
        <v>1716.8</v>
      </c>
    </row>
    <row r="11" ht="41" hidden="1" customHeight="1" spans="1:9">
      <c r="A11" s="154"/>
      <c r="B11" s="155" t="s">
        <v>21</v>
      </c>
      <c r="C11" s="156">
        <v>743</v>
      </c>
      <c r="D11" s="156" t="s">
        <v>16</v>
      </c>
      <c r="E11" s="156" t="s">
        <v>18</v>
      </c>
      <c r="F11" s="156" t="s">
        <v>22</v>
      </c>
      <c r="G11" s="157">
        <v>100</v>
      </c>
      <c r="H11" s="157"/>
      <c r="I11" s="158">
        <v>0</v>
      </c>
    </row>
    <row r="12" ht="49" customHeight="1" spans="1:9">
      <c r="A12" s="154" t="s">
        <v>14</v>
      </c>
      <c r="B12" s="155" t="s">
        <v>23</v>
      </c>
      <c r="C12" s="156">
        <v>743</v>
      </c>
      <c r="D12" s="156" t="s">
        <v>16</v>
      </c>
      <c r="E12" s="156" t="s">
        <v>18</v>
      </c>
      <c r="F12" s="159" t="s">
        <v>24</v>
      </c>
      <c r="G12" s="157" t="s">
        <v>14</v>
      </c>
      <c r="H12" s="158">
        <f>H13</f>
        <v>1650.7</v>
      </c>
      <c r="I12" s="158">
        <f>I13</f>
        <v>1716.8</v>
      </c>
    </row>
    <row r="13" ht="35" customHeight="1" spans="1:9">
      <c r="A13" s="154" t="s">
        <v>14</v>
      </c>
      <c r="B13" s="155" t="s">
        <v>25</v>
      </c>
      <c r="C13" s="156">
        <v>743</v>
      </c>
      <c r="D13" s="156" t="s">
        <v>16</v>
      </c>
      <c r="E13" s="156" t="s">
        <v>18</v>
      </c>
      <c r="F13" s="159" t="s">
        <v>24</v>
      </c>
      <c r="G13" s="157" t="s">
        <v>14</v>
      </c>
      <c r="H13" s="158">
        <f>H14</f>
        <v>1650.7</v>
      </c>
      <c r="I13" s="158">
        <f>I14</f>
        <v>1716.8</v>
      </c>
    </row>
    <row r="14" ht="75" customHeight="1" spans="1:9">
      <c r="A14" s="154" t="s">
        <v>14</v>
      </c>
      <c r="B14" s="155" t="s">
        <v>26</v>
      </c>
      <c r="C14" s="156">
        <v>743</v>
      </c>
      <c r="D14" s="156" t="s">
        <v>16</v>
      </c>
      <c r="E14" s="156" t="s">
        <v>18</v>
      </c>
      <c r="F14" s="159" t="s">
        <v>24</v>
      </c>
      <c r="G14" s="157" t="s">
        <v>27</v>
      </c>
      <c r="H14" s="157">
        <v>1650.7</v>
      </c>
      <c r="I14" s="158">
        <v>1716.8</v>
      </c>
    </row>
    <row r="15" ht="56.25" spans="1:9">
      <c r="A15" s="154"/>
      <c r="B15" s="155" t="s">
        <v>28</v>
      </c>
      <c r="C15" s="156">
        <v>743</v>
      </c>
      <c r="D15" s="156" t="s">
        <v>16</v>
      </c>
      <c r="E15" s="156" t="s">
        <v>29</v>
      </c>
      <c r="F15" s="156" t="s">
        <v>14</v>
      </c>
      <c r="G15" s="157" t="s">
        <v>14</v>
      </c>
      <c r="H15" s="160">
        <f>H16</f>
        <v>6309.5</v>
      </c>
      <c r="I15" s="160">
        <f>I16</f>
        <v>6318.3</v>
      </c>
    </row>
    <row r="16" ht="36" customHeight="1" spans="1:9">
      <c r="A16" s="154"/>
      <c r="B16" s="155" t="s">
        <v>19</v>
      </c>
      <c r="C16" s="156">
        <v>743</v>
      </c>
      <c r="D16" s="156" t="s">
        <v>16</v>
      </c>
      <c r="E16" s="156" t="s">
        <v>29</v>
      </c>
      <c r="F16" s="156" t="s">
        <v>20</v>
      </c>
      <c r="G16" s="156" t="s">
        <v>14</v>
      </c>
      <c r="H16" s="160">
        <f>H18</f>
        <v>6309.5</v>
      </c>
      <c r="I16" s="160">
        <f>I18</f>
        <v>6318.3</v>
      </c>
    </row>
    <row r="17" ht="36" hidden="1" customHeight="1" spans="1:9">
      <c r="A17" s="154"/>
      <c r="B17" s="155" t="s">
        <v>21</v>
      </c>
      <c r="C17" s="156">
        <v>743</v>
      </c>
      <c r="D17" s="156" t="s">
        <v>16</v>
      </c>
      <c r="E17" s="161" t="s">
        <v>29</v>
      </c>
      <c r="F17" s="156" t="s">
        <v>22</v>
      </c>
      <c r="G17" s="156">
        <v>100</v>
      </c>
      <c r="H17" s="157"/>
      <c r="I17" s="158">
        <v>0</v>
      </c>
    </row>
    <row r="18" ht="27" customHeight="1" spans="1:9">
      <c r="A18" s="154" t="s">
        <v>14</v>
      </c>
      <c r="B18" s="155" t="s">
        <v>30</v>
      </c>
      <c r="C18" s="156">
        <v>743</v>
      </c>
      <c r="D18" s="156" t="s">
        <v>16</v>
      </c>
      <c r="E18" s="156" t="s">
        <v>29</v>
      </c>
      <c r="F18" s="156" t="s">
        <v>31</v>
      </c>
      <c r="G18" s="156"/>
      <c r="H18" s="160">
        <f>H19</f>
        <v>6309.5</v>
      </c>
      <c r="I18" s="158">
        <f>I19</f>
        <v>6318.3</v>
      </c>
    </row>
    <row r="19" ht="40" customHeight="1" spans="1:9">
      <c r="A19" s="154" t="s">
        <v>14</v>
      </c>
      <c r="B19" s="155" t="s">
        <v>32</v>
      </c>
      <c r="C19" s="156">
        <v>743</v>
      </c>
      <c r="D19" s="156" t="s">
        <v>16</v>
      </c>
      <c r="E19" s="156" t="s">
        <v>29</v>
      </c>
      <c r="F19" s="162" t="s">
        <v>33</v>
      </c>
      <c r="G19" s="156"/>
      <c r="H19" s="160">
        <f>H20+H21</f>
        <v>6309.5</v>
      </c>
      <c r="I19" s="158">
        <f>I20+I21</f>
        <v>6318.3</v>
      </c>
    </row>
    <row r="20" ht="84" customHeight="1" spans="1:9">
      <c r="A20" s="154" t="s">
        <v>14</v>
      </c>
      <c r="B20" s="155" t="s">
        <v>26</v>
      </c>
      <c r="C20" s="156">
        <v>743</v>
      </c>
      <c r="D20" s="156" t="s">
        <v>16</v>
      </c>
      <c r="E20" s="156" t="s">
        <v>29</v>
      </c>
      <c r="F20" s="162" t="s">
        <v>33</v>
      </c>
      <c r="G20" s="156" t="s">
        <v>27</v>
      </c>
      <c r="H20" s="157">
        <v>5994.2</v>
      </c>
      <c r="I20" s="158">
        <v>6231.9</v>
      </c>
    </row>
    <row r="21" ht="37.5" spans="1:9">
      <c r="A21" s="154"/>
      <c r="B21" s="155" t="s">
        <v>34</v>
      </c>
      <c r="C21" s="156">
        <v>743</v>
      </c>
      <c r="D21" s="156" t="s">
        <v>16</v>
      </c>
      <c r="E21" s="156" t="s">
        <v>29</v>
      </c>
      <c r="F21" s="162" t="s">
        <v>33</v>
      </c>
      <c r="G21" s="156" t="s">
        <v>35</v>
      </c>
      <c r="H21" s="160">
        <f>410-94.7</f>
        <v>315.3</v>
      </c>
      <c r="I21" s="158">
        <f>410-323.6</f>
        <v>86.4</v>
      </c>
    </row>
    <row r="22" ht="31" customHeight="1" spans="1:9">
      <c r="A22" s="154"/>
      <c r="B22" s="155" t="s">
        <v>36</v>
      </c>
      <c r="C22" s="156">
        <v>743</v>
      </c>
      <c r="D22" s="161" t="s">
        <v>16</v>
      </c>
      <c r="E22" s="161" t="s">
        <v>37</v>
      </c>
      <c r="F22" s="156"/>
      <c r="G22" s="156"/>
      <c r="H22" s="158">
        <f>H23</f>
        <v>5</v>
      </c>
      <c r="I22" s="158">
        <f>I23</f>
        <v>5</v>
      </c>
    </row>
    <row r="23" ht="27" customHeight="1" spans="1:9">
      <c r="A23" s="154"/>
      <c r="B23" s="155" t="s">
        <v>38</v>
      </c>
      <c r="C23" s="156">
        <v>743</v>
      </c>
      <c r="D23" s="161" t="s">
        <v>16</v>
      </c>
      <c r="E23" s="161" t="s">
        <v>37</v>
      </c>
      <c r="F23" s="156" t="s">
        <v>39</v>
      </c>
      <c r="G23" s="156"/>
      <c r="H23" s="160">
        <f>H24</f>
        <v>5</v>
      </c>
      <c r="I23" s="158">
        <f>I24</f>
        <v>5</v>
      </c>
    </row>
    <row r="24" ht="37.5" spans="1:9">
      <c r="A24" s="154"/>
      <c r="B24" s="155" t="s">
        <v>40</v>
      </c>
      <c r="C24" s="156">
        <v>743</v>
      </c>
      <c r="D24" s="161" t="s">
        <v>16</v>
      </c>
      <c r="E24" s="161" t="s">
        <v>37</v>
      </c>
      <c r="F24" s="156" t="s">
        <v>41</v>
      </c>
      <c r="G24" s="156"/>
      <c r="H24" s="160">
        <f>H25</f>
        <v>5</v>
      </c>
      <c r="I24" s="158">
        <f>I25</f>
        <v>5</v>
      </c>
    </row>
    <row r="25" ht="26" customHeight="1" spans="1:9">
      <c r="A25" s="154"/>
      <c r="B25" s="155" t="s">
        <v>42</v>
      </c>
      <c r="C25" s="156">
        <v>743</v>
      </c>
      <c r="D25" s="156" t="s">
        <v>16</v>
      </c>
      <c r="E25" s="161" t="s">
        <v>37</v>
      </c>
      <c r="F25" s="156" t="s">
        <v>41</v>
      </c>
      <c r="G25" s="156">
        <v>880</v>
      </c>
      <c r="H25" s="160">
        <v>5</v>
      </c>
      <c r="I25" s="158">
        <v>5</v>
      </c>
    </row>
    <row r="26" ht="26" customHeight="1" spans="1:9">
      <c r="A26" s="154"/>
      <c r="B26" s="163" t="s">
        <v>43</v>
      </c>
      <c r="C26" s="156">
        <v>743</v>
      </c>
      <c r="D26" s="161" t="s">
        <v>16</v>
      </c>
      <c r="E26" s="161" t="s">
        <v>44</v>
      </c>
      <c r="F26" s="156"/>
      <c r="G26" s="156"/>
      <c r="H26" s="158">
        <f>H27</f>
        <v>20</v>
      </c>
      <c r="I26" s="158">
        <f>I27</f>
        <v>20</v>
      </c>
    </row>
    <row r="27" ht="26" customHeight="1" spans="1:9">
      <c r="A27" s="154"/>
      <c r="B27" s="164" t="s">
        <v>45</v>
      </c>
      <c r="C27" s="156">
        <v>743</v>
      </c>
      <c r="D27" s="161" t="s">
        <v>16</v>
      </c>
      <c r="E27" s="161" t="s">
        <v>44</v>
      </c>
      <c r="F27" s="156" t="s">
        <v>46</v>
      </c>
      <c r="G27" s="156"/>
      <c r="H27" s="158">
        <f>H28</f>
        <v>20</v>
      </c>
      <c r="I27" s="158">
        <f>I28</f>
        <v>20</v>
      </c>
    </row>
    <row r="28" ht="26" customHeight="1" spans="1:9">
      <c r="A28" s="154"/>
      <c r="B28" s="164" t="s">
        <v>47</v>
      </c>
      <c r="C28" s="156">
        <v>743</v>
      </c>
      <c r="D28" s="161" t="s">
        <v>16</v>
      </c>
      <c r="E28" s="161" t="s">
        <v>44</v>
      </c>
      <c r="F28" s="156" t="s">
        <v>46</v>
      </c>
      <c r="G28" s="156">
        <v>870</v>
      </c>
      <c r="H28" s="165">
        <v>20</v>
      </c>
      <c r="I28" s="158">
        <v>20</v>
      </c>
    </row>
    <row r="29" ht="27" customHeight="1" spans="1:9">
      <c r="A29" s="150"/>
      <c r="B29" s="166" t="s">
        <v>48</v>
      </c>
      <c r="C29" s="167">
        <v>743</v>
      </c>
      <c r="D29" s="168" t="s">
        <v>16</v>
      </c>
      <c r="E29" s="168" t="s">
        <v>49</v>
      </c>
      <c r="F29" s="167"/>
      <c r="G29" s="167"/>
      <c r="H29" s="169">
        <f>H30+H33+H36+H42+H45+H35</f>
        <v>448.9</v>
      </c>
      <c r="I29" s="169">
        <f>I30+I33+I36+I42+I45+I35</f>
        <v>821.78</v>
      </c>
    </row>
    <row r="30" ht="43" customHeight="1" spans="1:9">
      <c r="A30" s="154"/>
      <c r="B30" s="170" t="s">
        <v>50</v>
      </c>
      <c r="C30" s="156">
        <v>743</v>
      </c>
      <c r="D30" s="162" t="s">
        <v>16</v>
      </c>
      <c r="E30" s="162" t="s">
        <v>49</v>
      </c>
      <c r="F30" s="162" t="s">
        <v>20</v>
      </c>
      <c r="G30" s="162" t="s">
        <v>51</v>
      </c>
      <c r="H30" s="171" t="str">
        <f>H31</f>
        <v>33,0</v>
      </c>
      <c r="I30" s="171">
        <f t="shared" ref="I29:I33" si="0">I31</f>
        <v>33</v>
      </c>
    </row>
    <row r="31" ht="52" customHeight="1" spans="1:9">
      <c r="A31" s="154"/>
      <c r="B31" s="172" t="s">
        <v>52</v>
      </c>
      <c r="C31" s="156">
        <v>743</v>
      </c>
      <c r="D31" s="162" t="s">
        <v>16</v>
      </c>
      <c r="E31" s="162" t="s">
        <v>49</v>
      </c>
      <c r="F31" s="162" t="s">
        <v>53</v>
      </c>
      <c r="G31" s="162" t="s">
        <v>51</v>
      </c>
      <c r="H31" s="173" t="str">
        <f>H32</f>
        <v>33,0</v>
      </c>
      <c r="I31" s="173">
        <f t="shared" si="0"/>
        <v>33</v>
      </c>
    </row>
    <row r="32" ht="33" customHeight="1" spans="1:9">
      <c r="A32" s="154"/>
      <c r="B32" s="174" t="s">
        <v>54</v>
      </c>
      <c r="C32" s="156">
        <v>743</v>
      </c>
      <c r="D32" s="162" t="s">
        <v>16</v>
      </c>
      <c r="E32" s="162" t="s">
        <v>49</v>
      </c>
      <c r="F32" s="162" t="s">
        <v>53</v>
      </c>
      <c r="G32" s="162" t="s">
        <v>35</v>
      </c>
      <c r="H32" s="175" t="s">
        <v>55</v>
      </c>
      <c r="I32" s="173">
        <v>33</v>
      </c>
    </row>
    <row r="33" ht="46" customHeight="1" spans="1:9">
      <c r="A33" s="154"/>
      <c r="B33" s="176" t="s">
        <v>56</v>
      </c>
      <c r="C33" s="177">
        <v>743</v>
      </c>
      <c r="D33" s="162" t="s">
        <v>16</v>
      </c>
      <c r="E33" s="162" t="s">
        <v>49</v>
      </c>
      <c r="F33" s="162" t="s">
        <v>57</v>
      </c>
      <c r="G33" s="162" t="s">
        <v>51</v>
      </c>
      <c r="H33" s="175"/>
      <c r="I33" s="173">
        <f t="shared" si="0"/>
        <v>0</v>
      </c>
    </row>
    <row r="34" ht="27" customHeight="1" spans="1:9">
      <c r="A34" s="154"/>
      <c r="B34" s="172" t="s">
        <v>54</v>
      </c>
      <c r="C34" s="177">
        <v>743</v>
      </c>
      <c r="D34" s="162" t="s">
        <v>16</v>
      </c>
      <c r="E34" s="162" t="s">
        <v>49</v>
      </c>
      <c r="F34" s="162" t="s">
        <v>57</v>
      </c>
      <c r="G34" s="162" t="s">
        <v>35</v>
      </c>
      <c r="H34" s="175"/>
      <c r="I34" s="173">
        <v>0</v>
      </c>
    </row>
    <row r="35" ht="27" customHeight="1" spans="1:9">
      <c r="A35" s="154"/>
      <c r="B35" s="172" t="s">
        <v>58</v>
      </c>
      <c r="C35" s="177">
        <v>744</v>
      </c>
      <c r="D35" s="162" t="s">
        <v>16</v>
      </c>
      <c r="E35" s="162" t="s">
        <v>49</v>
      </c>
      <c r="F35" s="162" t="s">
        <v>59</v>
      </c>
      <c r="G35" s="162" t="s">
        <v>35</v>
      </c>
      <c r="H35" s="175" t="s">
        <v>60</v>
      </c>
      <c r="I35" s="173">
        <v>720.8</v>
      </c>
    </row>
    <row r="36" ht="27" customHeight="1" spans="1:9">
      <c r="A36" s="154"/>
      <c r="B36" s="164" t="s">
        <v>61</v>
      </c>
      <c r="C36" s="177">
        <v>743</v>
      </c>
      <c r="D36" s="162" t="s">
        <v>16</v>
      </c>
      <c r="E36" s="162" t="s">
        <v>49</v>
      </c>
      <c r="F36" s="162" t="s">
        <v>59</v>
      </c>
      <c r="G36" s="162" t="s">
        <v>51</v>
      </c>
      <c r="H36" s="173">
        <f>H37+H38</f>
        <v>60</v>
      </c>
      <c r="I36" s="173">
        <f>I37+I38</f>
        <v>59.98</v>
      </c>
    </row>
    <row r="37" ht="27" customHeight="1" spans="1:9">
      <c r="A37" s="154"/>
      <c r="B37" s="164" t="s">
        <v>54</v>
      </c>
      <c r="C37" s="177">
        <v>743</v>
      </c>
      <c r="D37" s="162" t="s">
        <v>16</v>
      </c>
      <c r="E37" s="162" t="s">
        <v>49</v>
      </c>
      <c r="F37" s="162" t="s">
        <v>59</v>
      </c>
      <c r="G37" s="162" t="s">
        <v>35</v>
      </c>
      <c r="H37" s="175" t="s">
        <v>62</v>
      </c>
      <c r="I37" s="173">
        <v>32</v>
      </c>
    </row>
    <row r="38" ht="27" customHeight="1" spans="1:9">
      <c r="A38" s="154"/>
      <c r="B38" s="164" t="s">
        <v>63</v>
      </c>
      <c r="C38" s="177">
        <v>743</v>
      </c>
      <c r="D38" s="162" t="s">
        <v>16</v>
      </c>
      <c r="E38" s="162" t="s">
        <v>49</v>
      </c>
      <c r="F38" s="162" t="s">
        <v>64</v>
      </c>
      <c r="G38" s="162" t="s">
        <v>65</v>
      </c>
      <c r="H38" s="173">
        <f>H39+H40+H41</f>
        <v>28</v>
      </c>
      <c r="I38" s="173">
        <f>I39+I40+I41</f>
        <v>27.98</v>
      </c>
    </row>
    <row r="39" ht="27" customHeight="1" spans="1:9">
      <c r="A39" s="154"/>
      <c r="B39" s="164" t="s">
        <v>66</v>
      </c>
      <c r="C39" s="177">
        <v>743</v>
      </c>
      <c r="D39" s="162" t="s">
        <v>16</v>
      </c>
      <c r="E39" s="162" t="s">
        <v>49</v>
      </c>
      <c r="F39" s="162" t="s">
        <v>59</v>
      </c>
      <c r="G39" s="162" t="s">
        <v>67</v>
      </c>
      <c r="H39" s="175" t="s">
        <v>68</v>
      </c>
      <c r="I39" s="179">
        <v>19.98</v>
      </c>
    </row>
    <row r="40" ht="27" customHeight="1" spans="1:9">
      <c r="A40" s="154"/>
      <c r="B40" s="164" t="s">
        <v>69</v>
      </c>
      <c r="C40" s="177">
        <v>743</v>
      </c>
      <c r="D40" s="162" t="s">
        <v>16</v>
      </c>
      <c r="E40" s="162" t="s">
        <v>49</v>
      </c>
      <c r="F40" s="162" t="s">
        <v>59</v>
      </c>
      <c r="G40" s="162" t="s">
        <v>70</v>
      </c>
      <c r="H40" s="175" t="s">
        <v>71</v>
      </c>
      <c r="I40" s="179">
        <v>6</v>
      </c>
    </row>
    <row r="41" ht="27" customHeight="1" spans="1:9">
      <c r="A41" s="154"/>
      <c r="B41" s="164" t="s">
        <v>72</v>
      </c>
      <c r="C41" s="177">
        <v>743</v>
      </c>
      <c r="D41" s="162" t="s">
        <v>16</v>
      </c>
      <c r="E41" s="162" t="s">
        <v>49</v>
      </c>
      <c r="F41" s="162" t="s">
        <v>59</v>
      </c>
      <c r="G41" s="162" t="s">
        <v>73</v>
      </c>
      <c r="H41" s="175" t="s">
        <v>74</v>
      </c>
      <c r="I41" s="173">
        <v>2</v>
      </c>
    </row>
    <row r="42" ht="84" customHeight="1" spans="1:9">
      <c r="A42" s="154"/>
      <c r="B42" s="178" t="s">
        <v>75</v>
      </c>
      <c r="C42" s="177">
        <v>743</v>
      </c>
      <c r="D42" s="162" t="s">
        <v>16</v>
      </c>
      <c r="E42" s="162" t="s">
        <v>49</v>
      </c>
      <c r="F42" s="162" t="s">
        <v>76</v>
      </c>
      <c r="G42" s="162" t="s">
        <v>51</v>
      </c>
      <c r="H42" s="179">
        <f>H43</f>
        <v>2</v>
      </c>
      <c r="I42" s="179">
        <f>I43</f>
        <v>2</v>
      </c>
    </row>
    <row r="43" ht="67" customHeight="1" spans="1:9">
      <c r="A43" s="154"/>
      <c r="B43" s="180" t="s">
        <v>77</v>
      </c>
      <c r="C43" s="177">
        <v>743</v>
      </c>
      <c r="D43" s="162" t="s">
        <v>16</v>
      </c>
      <c r="E43" s="162" t="s">
        <v>49</v>
      </c>
      <c r="F43" s="162" t="s">
        <v>78</v>
      </c>
      <c r="G43" s="162" t="s">
        <v>51</v>
      </c>
      <c r="H43" s="179">
        <f>H44</f>
        <v>2</v>
      </c>
      <c r="I43" s="179">
        <f>I44</f>
        <v>2</v>
      </c>
    </row>
    <row r="44" ht="39" customHeight="1" spans="1:9">
      <c r="A44" s="154"/>
      <c r="B44" s="180" t="s">
        <v>54</v>
      </c>
      <c r="C44" s="177">
        <v>743</v>
      </c>
      <c r="D44" s="161" t="s">
        <v>16</v>
      </c>
      <c r="E44" s="161" t="s">
        <v>49</v>
      </c>
      <c r="F44" s="162" t="s">
        <v>78</v>
      </c>
      <c r="G44" s="156">
        <v>200</v>
      </c>
      <c r="H44" s="158">
        <v>2</v>
      </c>
      <c r="I44" s="158">
        <v>2</v>
      </c>
    </row>
    <row r="45" ht="69" customHeight="1" spans="1:9">
      <c r="A45" s="154"/>
      <c r="B45" s="181" t="s">
        <v>79</v>
      </c>
      <c r="C45" s="182">
        <v>743</v>
      </c>
      <c r="D45" s="183" t="s">
        <v>16</v>
      </c>
      <c r="E45" s="183" t="s">
        <v>49</v>
      </c>
      <c r="F45" s="183" t="s">
        <v>80</v>
      </c>
      <c r="G45" s="183" t="s">
        <v>51</v>
      </c>
      <c r="H45" s="160" t="str">
        <f>H46</f>
        <v>6,0</v>
      </c>
      <c r="I45" s="160">
        <f>I46</f>
        <v>6</v>
      </c>
    </row>
    <row r="46" ht="47" customHeight="1" spans="1:9">
      <c r="A46" s="154"/>
      <c r="B46" s="180" t="s">
        <v>81</v>
      </c>
      <c r="C46" s="183" t="s">
        <v>82</v>
      </c>
      <c r="D46" s="183" t="s">
        <v>16</v>
      </c>
      <c r="E46" s="183" t="s">
        <v>49</v>
      </c>
      <c r="F46" s="183" t="s">
        <v>83</v>
      </c>
      <c r="G46" s="183" t="s">
        <v>51</v>
      </c>
      <c r="H46" s="160" t="str">
        <f>H47</f>
        <v>6,0</v>
      </c>
      <c r="I46" s="158">
        <f>I47</f>
        <v>6</v>
      </c>
    </row>
    <row r="47" ht="48" customHeight="1" spans="1:9">
      <c r="A47" s="154"/>
      <c r="B47" s="180" t="s">
        <v>84</v>
      </c>
      <c r="C47" s="183" t="s">
        <v>82</v>
      </c>
      <c r="D47" s="183" t="s">
        <v>16</v>
      </c>
      <c r="E47" s="183" t="s">
        <v>49</v>
      </c>
      <c r="F47" s="183" t="s">
        <v>85</v>
      </c>
      <c r="G47" s="183" t="s">
        <v>51</v>
      </c>
      <c r="H47" s="160" t="str">
        <f>H48</f>
        <v>6,0</v>
      </c>
      <c r="I47" s="158">
        <f>I48</f>
        <v>6</v>
      </c>
    </row>
    <row r="48" ht="43" customHeight="1" spans="1:9">
      <c r="A48" s="154"/>
      <c r="B48" s="180" t="s">
        <v>54</v>
      </c>
      <c r="C48" s="183" t="s">
        <v>82</v>
      </c>
      <c r="D48" s="183" t="s">
        <v>16</v>
      </c>
      <c r="E48" s="183" t="s">
        <v>49</v>
      </c>
      <c r="F48" s="183" t="s">
        <v>85</v>
      </c>
      <c r="G48" s="183" t="s">
        <v>35</v>
      </c>
      <c r="H48" s="184" t="s">
        <v>71</v>
      </c>
      <c r="I48" s="158">
        <v>6</v>
      </c>
    </row>
    <row r="49" ht="35" customHeight="1" spans="1:9">
      <c r="A49" s="154"/>
      <c r="B49" s="185" t="s">
        <v>86</v>
      </c>
      <c r="C49" s="167">
        <v>743</v>
      </c>
      <c r="D49" s="168" t="s">
        <v>18</v>
      </c>
      <c r="E49" s="168"/>
      <c r="F49" s="167"/>
      <c r="G49" s="168" t="s">
        <v>51</v>
      </c>
      <c r="H49" s="169">
        <f>H50</f>
        <v>581.9</v>
      </c>
      <c r="I49" s="169">
        <f>I50</f>
        <v>581.9</v>
      </c>
    </row>
    <row r="50" ht="35" customHeight="1" spans="1:9">
      <c r="A50" s="154"/>
      <c r="B50" s="180" t="s">
        <v>87</v>
      </c>
      <c r="C50" s="156">
        <v>743</v>
      </c>
      <c r="D50" s="162" t="s">
        <v>18</v>
      </c>
      <c r="E50" s="162" t="s">
        <v>88</v>
      </c>
      <c r="F50" s="162" t="s">
        <v>89</v>
      </c>
      <c r="G50" s="161" t="s">
        <v>51</v>
      </c>
      <c r="H50" s="158">
        <f>H51</f>
        <v>581.9</v>
      </c>
      <c r="I50" s="158">
        <f>I51</f>
        <v>581.9</v>
      </c>
    </row>
    <row r="51" ht="46" customHeight="1" spans="1:9">
      <c r="A51" s="154"/>
      <c r="B51" s="180" t="s">
        <v>90</v>
      </c>
      <c r="C51" s="156">
        <v>743</v>
      </c>
      <c r="D51" s="162" t="s">
        <v>18</v>
      </c>
      <c r="E51" s="162" t="s">
        <v>88</v>
      </c>
      <c r="F51" s="162" t="s">
        <v>91</v>
      </c>
      <c r="G51" s="161" t="s">
        <v>51</v>
      </c>
      <c r="H51" s="158">
        <f>H52+H53</f>
        <v>581.9</v>
      </c>
      <c r="I51" s="158">
        <f>I52+I53</f>
        <v>581.9</v>
      </c>
    </row>
    <row r="52" ht="78" customHeight="1" spans="1:9">
      <c r="A52" s="154"/>
      <c r="B52" s="155" t="s">
        <v>26</v>
      </c>
      <c r="C52" s="156">
        <v>743</v>
      </c>
      <c r="D52" s="162" t="s">
        <v>18</v>
      </c>
      <c r="E52" s="162" t="s">
        <v>88</v>
      </c>
      <c r="F52" s="162" t="s">
        <v>91</v>
      </c>
      <c r="G52" s="156">
        <v>100</v>
      </c>
      <c r="H52" s="158">
        <v>553.1</v>
      </c>
      <c r="I52" s="158">
        <v>553.1</v>
      </c>
    </row>
    <row r="53" ht="52" customHeight="1" spans="1:9">
      <c r="A53" s="154"/>
      <c r="B53" s="155" t="s">
        <v>34</v>
      </c>
      <c r="C53" s="156">
        <v>743</v>
      </c>
      <c r="D53" s="161" t="s">
        <v>18</v>
      </c>
      <c r="E53" s="161" t="s">
        <v>88</v>
      </c>
      <c r="F53" s="162" t="s">
        <v>91</v>
      </c>
      <c r="G53" s="156">
        <v>200</v>
      </c>
      <c r="H53" s="157">
        <v>28.8</v>
      </c>
      <c r="I53" s="158">
        <v>28.8</v>
      </c>
    </row>
    <row r="54" ht="37.5" spans="1:9">
      <c r="A54" s="154"/>
      <c r="B54" s="185" t="s">
        <v>92</v>
      </c>
      <c r="C54" s="177"/>
      <c r="D54" s="186" t="s">
        <v>88</v>
      </c>
      <c r="E54" s="186" t="s">
        <v>93</v>
      </c>
      <c r="F54" s="187"/>
      <c r="G54" s="186"/>
      <c r="H54" s="188">
        <f>H55</f>
        <v>59.3</v>
      </c>
      <c r="I54" s="188">
        <f>I55</f>
        <v>59.3</v>
      </c>
    </row>
    <row r="55" ht="41" customHeight="1" spans="1:9">
      <c r="A55" s="154"/>
      <c r="B55" s="180" t="s">
        <v>94</v>
      </c>
      <c r="C55" s="177"/>
      <c r="D55" s="162" t="s">
        <v>88</v>
      </c>
      <c r="E55" s="162" t="s">
        <v>95</v>
      </c>
      <c r="F55" s="159" t="s">
        <v>89</v>
      </c>
      <c r="G55" s="162" t="s">
        <v>51</v>
      </c>
      <c r="H55" s="179">
        <f>H56</f>
        <v>59.3</v>
      </c>
      <c r="I55" s="179">
        <f>I56</f>
        <v>59.3</v>
      </c>
    </row>
    <row r="56" ht="58" customHeight="1" spans="1:9">
      <c r="A56" s="154"/>
      <c r="B56" s="189" t="s">
        <v>96</v>
      </c>
      <c r="C56" s="182">
        <v>743</v>
      </c>
      <c r="D56" s="183" t="s">
        <v>88</v>
      </c>
      <c r="E56" s="183" t="s">
        <v>95</v>
      </c>
      <c r="F56" s="183" t="s">
        <v>97</v>
      </c>
      <c r="G56" s="183" t="s">
        <v>51</v>
      </c>
      <c r="H56" s="190">
        <f>H57+H59</f>
        <v>59.3</v>
      </c>
      <c r="I56" s="190">
        <f>I57+I59</f>
        <v>59.3</v>
      </c>
    </row>
    <row r="57" ht="58" customHeight="1" spans="1:9">
      <c r="A57" s="154"/>
      <c r="B57" s="180" t="s">
        <v>98</v>
      </c>
      <c r="C57" s="182">
        <v>743</v>
      </c>
      <c r="D57" s="183" t="s">
        <v>88</v>
      </c>
      <c r="E57" s="183" t="s">
        <v>95</v>
      </c>
      <c r="F57" s="183" t="s">
        <v>99</v>
      </c>
      <c r="G57" s="183" t="s">
        <v>51</v>
      </c>
      <c r="H57" s="190" t="str">
        <f>H58</f>
        <v>15,5</v>
      </c>
      <c r="I57" s="190">
        <f>I58</f>
        <v>15.5</v>
      </c>
    </row>
    <row r="58" ht="33" customHeight="1" spans="1:9">
      <c r="A58" s="154"/>
      <c r="B58" s="180" t="s">
        <v>54</v>
      </c>
      <c r="C58" s="182">
        <v>743</v>
      </c>
      <c r="D58" s="183" t="s">
        <v>88</v>
      </c>
      <c r="E58" s="183" t="s">
        <v>95</v>
      </c>
      <c r="F58" s="183" t="s">
        <v>99</v>
      </c>
      <c r="G58" s="183" t="s">
        <v>35</v>
      </c>
      <c r="H58" s="184" t="s">
        <v>100</v>
      </c>
      <c r="I58" s="190">
        <v>15.5</v>
      </c>
    </row>
    <row r="59" ht="38" customHeight="1" spans="1:9">
      <c r="A59" s="154"/>
      <c r="B59" s="180" t="s">
        <v>101</v>
      </c>
      <c r="C59" s="182">
        <v>743</v>
      </c>
      <c r="D59" s="183" t="s">
        <v>88</v>
      </c>
      <c r="E59" s="183" t="s">
        <v>95</v>
      </c>
      <c r="F59" s="183" t="s">
        <v>102</v>
      </c>
      <c r="G59" s="183" t="s">
        <v>51</v>
      </c>
      <c r="H59" s="190" t="str">
        <f>H60</f>
        <v>43,8</v>
      </c>
      <c r="I59" s="190">
        <f>I60</f>
        <v>43.8</v>
      </c>
    </row>
    <row r="60" ht="27" customHeight="1" spans="1:9">
      <c r="A60" s="154"/>
      <c r="B60" s="180" t="s">
        <v>54</v>
      </c>
      <c r="C60" s="182">
        <v>743</v>
      </c>
      <c r="D60" s="183" t="s">
        <v>88</v>
      </c>
      <c r="E60" s="183" t="s">
        <v>95</v>
      </c>
      <c r="F60" s="183" t="s">
        <v>102</v>
      </c>
      <c r="G60" s="183" t="s">
        <v>35</v>
      </c>
      <c r="H60" s="184" t="s">
        <v>103</v>
      </c>
      <c r="I60" s="190">
        <v>43.8</v>
      </c>
    </row>
    <row r="61" s="141" customFormat="1" ht="36" customHeight="1" spans="1:9">
      <c r="A61" s="150"/>
      <c r="B61" s="166" t="s">
        <v>104</v>
      </c>
      <c r="C61" s="167">
        <v>743</v>
      </c>
      <c r="D61" s="168" t="s">
        <v>29</v>
      </c>
      <c r="E61" s="168"/>
      <c r="F61" s="167"/>
      <c r="G61" s="167"/>
      <c r="H61" s="169">
        <f>H62+H78</f>
        <v>3151.1</v>
      </c>
      <c r="I61" s="169">
        <f>I62+I78</f>
        <v>3286.1</v>
      </c>
    </row>
    <row r="62" ht="28" customHeight="1" spans="1:9">
      <c r="A62" s="154"/>
      <c r="B62" s="155" t="s">
        <v>105</v>
      </c>
      <c r="C62" s="156">
        <v>743</v>
      </c>
      <c r="D62" s="161" t="s">
        <v>29</v>
      </c>
      <c r="E62" s="161" t="s">
        <v>106</v>
      </c>
      <c r="F62" s="156"/>
      <c r="G62" s="156"/>
      <c r="H62" s="158">
        <f>H63</f>
        <v>3131.1</v>
      </c>
      <c r="I62" s="158">
        <f>I63</f>
        <v>3266.1</v>
      </c>
    </row>
    <row r="63" ht="78" customHeight="1" spans="1:9">
      <c r="A63" s="154"/>
      <c r="B63" s="191" t="s">
        <v>107</v>
      </c>
      <c r="C63" s="177">
        <v>743</v>
      </c>
      <c r="D63" s="162" t="s">
        <v>29</v>
      </c>
      <c r="E63" s="162" t="s">
        <v>106</v>
      </c>
      <c r="F63" s="162" t="s">
        <v>108</v>
      </c>
      <c r="G63" s="162" t="s">
        <v>51</v>
      </c>
      <c r="H63" s="192">
        <f>H64</f>
        <v>3131.1</v>
      </c>
      <c r="I63" s="192">
        <f>I64</f>
        <v>3266.1</v>
      </c>
    </row>
    <row r="64" ht="36.75" customHeight="1" spans="1:9">
      <c r="A64" s="154"/>
      <c r="B64" s="174" t="s">
        <v>109</v>
      </c>
      <c r="C64" s="177">
        <v>743</v>
      </c>
      <c r="D64" s="162" t="s">
        <v>29</v>
      </c>
      <c r="E64" s="162" t="s">
        <v>106</v>
      </c>
      <c r="F64" s="162" t="s">
        <v>110</v>
      </c>
      <c r="G64" s="162"/>
      <c r="H64" s="192">
        <f>H65+H67+H70+H72+H76+H74</f>
        <v>3131.1</v>
      </c>
      <c r="I64" s="192">
        <f>I65+I67+I70+I72+I76+I74</f>
        <v>3266.1</v>
      </c>
    </row>
    <row r="65" ht="79" customHeight="1" spans="1:9">
      <c r="A65" s="154"/>
      <c r="B65" s="194" t="s">
        <v>111</v>
      </c>
      <c r="C65" s="177">
        <v>743</v>
      </c>
      <c r="D65" s="161" t="s">
        <v>29</v>
      </c>
      <c r="E65" s="161" t="s">
        <v>106</v>
      </c>
      <c r="F65" s="156" t="s">
        <v>112</v>
      </c>
      <c r="G65" s="156"/>
      <c r="H65" s="158">
        <f>H66</f>
        <v>1902.6</v>
      </c>
      <c r="I65" s="158">
        <f>I66</f>
        <v>1907.4</v>
      </c>
    </row>
    <row r="66" ht="41" customHeight="1" spans="1:9">
      <c r="A66" s="154"/>
      <c r="B66" s="194" t="s">
        <v>34</v>
      </c>
      <c r="C66" s="177">
        <v>743</v>
      </c>
      <c r="D66" s="161" t="s">
        <v>29</v>
      </c>
      <c r="E66" s="161" t="s">
        <v>106</v>
      </c>
      <c r="F66" s="156" t="s">
        <v>112</v>
      </c>
      <c r="G66" s="156">
        <v>200</v>
      </c>
      <c r="H66" s="157">
        <v>1902.6</v>
      </c>
      <c r="I66" s="158">
        <v>1907.4</v>
      </c>
    </row>
    <row r="67" ht="35" customHeight="1" spans="1:9">
      <c r="A67" s="154"/>
      <c r="B67" s="194" t="s">
        <v>113</v>
      </c>
      <c r="C67" s="177">
        <v>743</v>
      </c>
      <c r="D67" s="161" t="s">
        <v>29</v>
      </c>
      <c r="E67" s="161" t="s">
        <v>106</v>
      </c>
      <c r="F67" s="156" t="s">
        <v>114</v>
      </c>
      <c r="G67" s="156">
        <v>200</v>
      </c>
      <c r="H67" s="158">
        <f>H68+H69</f>
        <v>928.5</v>
      </c>
      <c r="I67" s="158">
        <f>I68+I69</f>
        <v>1058.7</v>
      </c>
    </row>
    <row r="68" ht="54" customHeight="1" spans="1:9">
      <c r="A68" s="154"/>
      <c r="B68" s="194" t="s">
        <v>34</v>
      </c>
      <c r="C68" s="177">
        <v>743</v>
      </c>
      <c r="D68" s="161" t="s">
        <v>29</v>
      </c>
      <c r="E68" s="161" t="s">
        <v>106</v>
      </c>
      <c r="F68" s="156" t="s">
        <v>114</v>
      </c>
      <c r="G68" s="156">
        <v>244</v>
      </c>
      <c r="H68" s="157">
        <v>448.5</v>
      </c>
      <c r="I68" s="158">
        <f>358.8+89.7</f>
        <v>448.5</v>
      </c>
    </row>
    <row r="69" ht="36" customHeight="1" spans="1:9">
      <c r="A69" s="154"/>
      <c r="B69" s="194" t="s">
        <v>115</v>
      </c>
      <c r="C69" s="177">
        <v>743</v>
      </c>
      <c r="D69" s="161" t="s">
        <v>29</v>
      </c>
      <c r="E69" s="161" t="s">
        <v>106</v>
      </c>
      <c r="F69" s="156" t="s">
        <v>114</v>
      </c>
      <c r="G69" s="156">
        <v>247</v>
      </c>
      <c r="H69" s="160">
        <v>480</v>
      </c>
      <c r="I69" s="158">
        <f>310+100+70+130.2</f>
        <v>610.2</v>
      </c>
    </row>
    <row r="70" ht="37" customHeight="1" spans="1:9">
      <c r="A70" s="154"/>
      <c r="B70" s="174" t="s">
        <v>116</v>
      </c>
      <c r="C70" s="177">
        <v>743</v>
      </c>
      <c r="D70" s="161" t="s">
        <v>29</v>
      </c>
      <c r="E70" s="161" t="s">
        <v>106</v>
      </c>
      <c r="F70" s="156" t="s">
        <v>117</v>
      </c>
      <c r="G70" s="161" t="s">
        <v>51</v>
      </c>
      <c r="H70" s="158">
        <f>H71</f>
        <v>100</v>
      </c>
      <c r="I70" s="158">
        <f>I71</f>
        <v>100</v>
      </c>
    </row>
    <row r="71" ht="51" customHeight="1" spans="1:9">
      <c r="A71" s="154"/>
      <c r="B71" s="194" t="s">
        <v>34</v>
      </c>
      <c r="C71" s="177">
        <v>743</v>
      </c>
      <c r="D71" s="161" t="s">
        <v>29</v>
      </c>
      <c r="E71" s="161" t="s">
        <v>106</v>
      </c>
      <c r="F71" s="156" t="s">
        <v>117</v>
      </c>
      <c r="G71" s="156">
        <v>200</v>
      </c>
      <c r="H71" s="160">
        <v>100</v>
      </c>
      <c r="I71" s="158">
        <f>200-100</f>
        <v>100</v>
      </c>
    </row>
    <row r="72" ht="35" hidden="1" customHeight="1" spans="1:9">
      <c r="A72" s="154"/>
      <c r="B72" s="194" t="s">
        <v>118</v>
      </c>
      <c r="C72" s="177">
        <v>743</v>
      </c>
      <c r="D72" s="161" t="s">
        <v>29</v>
      </c>
      <c r="E72" s="161" t="s">
        <v>106</v>
      </c>
      <c r="F72" s="156" t="s">
        <v>119</v>
      </c>
      <c r="G72" s="161" t="s">
        <v>51</v>
      </c>
      <c r="H72" s="195"/>
      <c r="I72" s="158">
        <f>I73</f>
        <v>0</v>
      </c>
    </row>
    <row r="73" ht="51" hidden="1" customHeight="1" spans="1:9">
      <c r="A73" s="154"/>
      <c r="B73" s="194" t="s">
        <v>34</v>
      </c>
      <c r="C73" s="177">
        <v>743</v>
      </c>
      <c r="D73" s="161" t="s">
        <v>29</v>
      </c>
      <c r="E73" s="161" t="s">
        <v>106</v>
      </c>
      <c r="F73" s="156" t="s">
        <v>119</v>
      </c>
      <c r="G73" s="156">
        <v>200</v>
      </c>
      <c r="H73" s="157"/>
      <c r="I73" s="158">
        <v>0</v>
      </c>
    </row>
    <row r="74" ht="58" customHeight="1" spans="1:9">
      <c r="A74" s="154"/>
      <c r="B74" s="155" t="s">
        <v>120</v>
      </c>
      <c r="C74" s="177">
        <v>743</v>
      </c>
      <c r="D74" s="161" t="s">
        <v>29</v>
      </c>
      <c r="E74" s="161" t="s">
        <v>106</v>
      </c>
      <c r="F74" s="156" t="s">
        <v>121</v>
      </c>
      <c r="G74" s="161" t="s">
        <v>51</v>
      </c>
      <c r="H74" s="158">
        <f>H75</f>
        <v>100</v>
      </c>
      <c r="I74" s="158">
        <f>I75</f>
        <v>100</v>
      </c>
    </row>
    <row r="75" ht="51" customHeight="1" spans="1:9">
      <c r="A75" s="154"/>
      <c r="B75" s="155" t="s">
        <v>54</v>
      </c>
      <c r="C75" s="177">
        <v>743</v>
      </c>
      <c r="D75" s="161" t="s">
        <v>29</v>
      </c>
      <c r="E75" s="161" t="s">
        <v>106</v>
      </c>
      <c r="F75" s="156" t="s">
        <v>121</v>
      </c>
      <c r="G75" s="156">
        <v>200</v>
      </c>
      <c r="H75" s="158">
        <v>100</v>
      </c>
      <c r="I75" s="158">
        <v>100</v>
      </c>
    </row>
    <row r="76" ht="65" customHeight="1" spans="1:9">
      <c r="A76" s="154"/>
      <c r="B76" s="194" t="s">
        <v>122</v>
      </c>
      <c r="C76" s="177">
        <v>743</v>
      </c>
      <c r="D76" s="161" t="s">
        <v>29</v>
      </c>
      <c r="E76" s="161" t="s">
        <v>106</v>
      </c>
      <c r="F76" s="156" t="s">
        <v>123</v>
      </c>
      <c r="G76" s="161" t="s">
        <v>51</v>
      </c>
      <c r="H76" s="158">
        <f>H77</f>
        <v>100</v>
      </c>
      <c r="I76" s="158">
        <f>I77</f>
        <v>100</v>
      </c>
    </row>
    <row r="77" ht="51" customHeight="1" spans="1:9">
      <c r="A77" s="154"/>
      <c r="B77" s="155" t="s">
        <v>34</v>
      </c>
      <c r="C77" s="177">
        <v>743</v>
      </c>
      <c r="D77" s="161" t="s">
        <v>29</v>
      </c>
      <c r="E77" s="161" t="s">
        <v>106</v>
      </c>
      <c r="F77" s="156" t="s">
        <v>123</v>
      </c>
      <c r="G77" s="156">
        <v>200</v>
      </c>
      <c r="H77" s="160">
        <v>100</v>
      </c>
      <c r="I77" s="160">
        <v>100</v>
      </c>
    </row>
    <row r="78" ht="64" customHeight="1" spans="1:9">
      <c r="A78" s="154"/>
      <c r="B78" s="196" t="s">
        <v>124</v>
      </c>
      <c r="C78" s="197">
        <v>743</v>
      </c>
      <c r="D78" s="198" t="s">
        <v>29</v>
      </c>
      <c r="E78" s="198" t="s">
        <v>125</v>
      </c>
      <c r="F78" s="198" t="s">
        <v>126</v>
      </c>
      <c r="G78" s="161" t="s">
        <v>51</v>
      </c>
      <c r="H78" s="160">
        <f>H79</f>
        <v>20</v>
      </c>
      <c r="I78" s="160">
        <f>I79</f>
        <v>20</v>
      </c>
    </row>
    <row r="79" ht="52" customHeight="1" spans="1:9">
      <c r="A79" s="154"/>
      <c r="B79" s="172" t="s">
        <v>127</v>
      </c>
      <c r="C79" s="198" t="s">
        <v>82</v>
      </c>
      <c r="D79" s="198" t="s">
        <v>29</v>
      </c>
      <c r="E79" s="198" t="s">
        <v>125</v>
      </c>
      <c r="F79" s="198" t="s">
        <v>128</v>
      </c>
      <c r="G79" s="161" t="s">
        <v>51</v>
      </c>
      <c r="H79" s="160">
        <f>H80</f>
        <v>20</v>
      </c>
      <c r="I79" s="160">
        <f t="shared" ref="I78:I83" si="1">I80</f>
        <v>20</v>
      </c>
    </row>
    <row r="80" ht="39" customHeight="1" spans="1:9">
      <c r="A80" s="154"/>
      <c r="B80" s="172" t="s">
        <v>54</v>
      </c>
      <c r="C80" s="198" t="s">
        <v>82</v>
      </c>
      <c r="D80" s="198" t="s">
        <v>29</v>
      </c>
      <c r="E80" s="198" t="s">
        <v>125</v>
      </c>
      <c r="F80" s="198" t="s">
        <v>128</v>
      </c>
      <c r="G80" s="156">
        <v>200</v>
      </c>
      <c r="H80" s="160">
        <v>20</v>
      </c>
      <c r="I80" s="160">
        <v>20</v>
      </c>
    </row>
    <row r="81" ht="33" customHeight="1" spans="1:9">
      <c r="A81" s="154"/>
      <c r="B81" s="166" t="s">
        <v>129</v>
      </c>
      <c r="C81" s="167">
        <v>743</v>
      </c>
      <c r="D81" s="168" t="s">
        <v>130</v>
      </c>
      <c r="E81" s="168"/>
      <c r="F81" s="167"/>
      <c r="G81" s="167"/>
      <c r="H81" s="169">
        <f>H82+H97</f>
        <v>1579.2</v>
      </c>
      <c r="I81" s="169">
        <f>I82+I97</f>
        <v>1474.95</v>
      </c>
    </row>
    <row r="82" ht="37" customHeight="1" spans="1:9">
      <c r="A82" s="154"/>
      <c r="B82" s="155" t="s">
        <v>131</v>
      </c>
      <c r="C82" s="156">
        <v>743</v>
      </c>
      <c r="D82" s="161" t="s">
        <v>130</v>
      </c>
      <c r="E82" s="161" t="s">
        <v>18</v>
      </c>
      <c r="F82" s="156"/>
      <c r="G82" s="156"/>
      <c r="H82" s="158">
        <f>H83</f>
        <v>493.6</v>
      </c>
      <c r="I82" s="158">
        <f t="shared" si="1"/>
        <v>493.55</v>
      </c>
    </row>
    <row r="83" ht="84" customHeight="1" spans="1:9">
      <c r="A83" s="154"/>
      <c r="B83" s="199" t="s">
        <v>132</v>
      </c>
      <c r="C83" s="177">
        <v>743</v>
      </c>
      <c r="D83" s="162" t="s">
        <v>130</v>
      </c>
      <c r="E83" s="162" t="s">
        <v>18</v>
      </c>
      <c r="F83" s="162" t="s">
        <v>133</v>
      </c>
      <c r="G83" s="162"/>
      <c r="H83" s="160">
        <f>H84</f>
        <v>493.6</v>
      </c>
      <c r="I83" s="160">
        <f t="shared" si="1"/>
        <v>493.55</v>
      </c>
    </row>
    <row r="84" ht="40" customHeight="1" spans="1:9">
      <c r="A84" s="154"/>
      <c r="B84" s="174" t="s">
        <v>54</v>
      </c>
      <c r="C84" s="177">
        <v>743</v>
      </c>
      <c r="D84" s="162" t="s">
        <v>130</v>
      </c>
      <c r="E84" s="162" t="s">
        <v>18</v>
      </c>
      <c r="F84" s="162" t="s">
        <v>133</v>
      </c>
      <c r="G84" s="162" t="s">
        <v>35</v>
      </c>
      <c r="H84" s="160">
        <f>H85+H88+H92</f>
        <v>493.6</v>
      </c>
      <c r="I84" s="160">
        <f>I85+I88+I92</f>
        <v>493.55</v>
      </c>
    </row>
    <row r="85" ht="62" customHeight="1" spans="1:9">
      <c r="A85" s="154"/>
      <c r="B85" s="154" t="s">
        <v>134</v>
      </c>
      <c r="C85" s="156">
        <v>743</v>
      </c>
      <c r="D85" s="161" t="s">
        <v>130</v>
      </c>
      <c r="E85" s="161" t="s">
        <v>18</v>
      </c>
      <c r="F85" s="156" t="s">
        <v>135</v>
      </c>
      <c r="G85" s="161" t="s">
        <v>51</v>
      </c>
      <c r="H85" s="160">
        <f>H86</f>
        <v>21</v>
      </c>
      <c r="I85" s="160">
        <f>I86</f>
        <v>21</v>
      </c>
    </row>
    <row r="86" ht="51" customHeight="1" spans="1:9">
      <c r="A86" s="154"/>
      <c r="B86" s="180" t="s">
        <v>136</v>
      </c>
      <c r="C86" s="156">
        <v>743</v>
      </c>
      <c r="D86" s="161" t="s">
        <v>130</v>
      </c>
      <c r="E86" s="161" t="s">
        <v>18</v>
      </c>
      <c r="F86" s="156" t="s">
        <v>135</v>
      </c>
      <c r="G86" s="161" t="s">
        <v>51</v>
      </c>
      <c r="H86" s="160">
        <f>H87</f>
        <v>21</v>
      </c>
      <c r="I86" s="160">
        <f>I87</f>
        <v>21</v>
      </c>
    </row>
    <row r="87" ht="41" customHeight="1" spans="1:9">
      <c r="A87" s="154"/>
      <c r="B87" s="154" t="s">
        <v>54</v>
      </c>
      <c r="C87" s="156">
        <v>743</v>
      </c>
      <c r="D87" s="161" t="s">
        <v>130</v>
      </c>
      <c r="E87" s="161" t="s">
        <v>18</v>
      </c>
      <c r="F87" s="156" t="s">
        <v>135</v>
      </c>
      <c r="G87" s="156">
        <v>200</v>
      </c>
      <c r="H87" s="160">
        <v>21</v>
      </c>
      <c r="I87" s="160">
        <v>21</v>
      </c>
    </row>
    <row r="88" ht="79" customHeight="1" spans="1:9">
      <c r="A88" s="154"/>
      <c r="B88" s="154" t="s">
        <v>137</v>
      </c>
      <c r="C88" s="156">
        <v>743</v>
      </c>
      <c r="D88" s="161" t="s">
        <v>130</v>
      </c>
      <c r="E88" s="161" t="s">
        <v>18</v>
      </c>
      <c r="F88" s="156" t="s">
        <v>138</v>
      </c>
      <c r="G88" s="161" t="s">
        <v>51</v>
      </c>
      <c r="H88" s="160">
        <f>H91+H90</f>
        <v>452.8</v>
      </c>
      <c r="I88" s="160">
        <f>I91+I90</f>
        <v>452.75</v>
      </c>
    </row>
    <row r="89" ht="38" customHeight="1" spans="1:9">
      <c r="A89" s="154"/>
      <c r="B89" s="180" t="s">
        <v>139</v>
      </c>
      <c r="C89" s="156">
        <v>743</v>
      </c>
      <c r="D89" s="161" t="s">
        <v>130</v>
      </c>
      <c r="E89" s="161" t="s">
        <v>18</v>
      </c>
      <c r="F89" s="156" t="s">
        <v>138</v>
      </c>
      <c r="G89" s="156">
        <v>200</v>
      </c>
      <c r="H89" s="160">
        <f>H90+H91</f>
        <v>452.8</v>
      </c>
      <c r="I89" s="160">
        <f>I90+I91</f>
        <v>452.75</v>
      </c>
    </row>
    <row r="90" ht="39" customHeight="1" spans="1:9">
      <c r="A90" s="154"/>
      <c r="B90" s="154" t="s">
        <v>54</v>
      </c>
      <c r="C90" s="156">
        <v>743</v>
      </c>
      <c r="D90" s="161" t="s">
        <v>130</v>
      </c>
      <c r="E90" s="161" t="s">
        <v>18</v>
      </c>
      <c r="F90" s="156" t="s">
        <v>138</v>
      </c>
      <c r="G90" s="156">
        <v>244</v>
      </c>
      <c r="H90" s="157">
        <v>42.2</v>
      </c>
      <c r="I90" s="160">
        <v>42.2</v>
      </c>
    </row>
    <row r="91" ht="33" customHeight="1" spans="1:9">
      <c r="A91" s="154"/>
      <c r="B91" s="154" t="s">
        <v>140</v>
      </c>
      <c r="C91" s="156">
        <v>743</v>
      </c>
      <c r="D91" s="161" t="s">
        <v>130</v>
      </c>
      <c r="E91" s="161" t="s">
        <v>18</v>
      </c>
      <c r="F91" s="156" t="s">
        <v>138</v>
      </c>
      <c r="G91" s="156">
        <v>247</v>
      </c>
      <c r="H91" s="157">
        <v>410.6</v>
      </c>
      <c r="I91" s="160">
        <f>345+20+45.55</f>
        <v>410.55</v>
      </c>
    </row>
    <row r="92" ht="41" customHeight="1" spans="1:9">
      <c r="A92" s="154"/>
      <c r="B92" s="180" t="s">
        <v>141</v>
      </c>
      <c r="C92" s="197">
        <v>743</v>
      </c>
      <c r="D92" s="198" t="s">
        <v>130</v>
      </c>
      <c r="E92" s="198" t="s">
        <v>18</v>
      </c>
      <c r="F92" s="198" t="s">
        <v>142</v>
      </c>
      <c r="G92" s="198" t="s">
        <v>51</v>
      </c>
      <c r="H92" s="200">
        <f>H95+H93</f>
        <v>19.8</v>
      </c>
      <c r="I92" s="200">
        <f>I95+I93</f>
        <v>19.8</v>
      </c>
    </row>
    <row r="93" ht="48" customHeight="1" spans="1:9">
      <c r="A93" s="154"/>
      <c r="B93" s="180" t="s">
        <v>143</v>
      </c>
      <c r="C93" s="197">
        <v>743</v>
      </c>
      <c r="D93" s="198" t="s">
        <v>130</v>
      </c>
      <c r="E93" s="198" t="s">
        <v>18</v>
      </c>
      <c r="F93" s="198" t="s">
        <v>144</v>
      </c>
      <c r="G93" s="198" t="s">
        <v>51</v>
      </c>
      <c r="H93" s="200" t="str">
        <f>H94</f>
        <v>19,8</v>
      </c>
      <c r="I93" s="200">
        <f>I94</f>
        <v>19.8</v>
      </c>
    </row>
    <row r="94" ht="32" customHeight="1" spans="1:9">
      <c r="A94" s="154"/>
      <c r="B94" s="164" t="s">
        <v>54</v>
      </c>
      <c r="C94" s="197">
        <v>743</v>
      </c>
      <c r="D94" s="198" t="s">
        <v>130</v>
      </c>
      <c r="E94" s="198" t="s">
        <v>18</v>
      </c>
      <c r="F94" s="198" t="s">
        <v>144</v>
      </c>
      <c r="G94" s="198" t="s">
        <v>35</v>
      </c>
      <c r="H94" s="184" t="s">
        <v>145</v>
      </c>
      <c r="I94" s="200">
        <v>19.8</v>
      </c>
    </row>
    <row r="95" ht="44" hidden="1" customHeight="1" spans="1:9">
      <c r="A95" s="154"/>
      <c r="B95" s="180" t="s">
        <v>146</v>
      </c>
      <c r="C95" s="197">
        <v>743</v>
      </c>
      <c r="D95" s="198" t="s">
        <v>130</v>
      </c>
      <c r="E95" s="198" t="s">
        <v>18</v>
      </c>
      <c r="F95" s="198" t="s">
        <v>147</v>
      </c>
      <c r="G95" s="198" t="s">
        <v>51</v>
      </c>
      <c r="H95" s="184"/>
      <c r="I95" s="200">
        <f>I96</f>
        <v>0</v>
      </c>
    </row>
    <row r="96" ht="27" hidden="1" customHeight="1" spans="1:9">
      <c r="A96" s="154"/>
      <c r="B96" s="201" t="s">
        <v>54</v>
      </c>
      <c r="C96" s="197">
        <v>743</v>
      </c>
      <c r="D96" s="198" t="s">
        <v>130</v>
      </c>
      <c r="E96" s="198" t="s">
        <v>18</v>
      </c>
      <c r="F96" s="202" t="s">
        <v>147</v>
      </c>
      <c r="G96" s="202" t="s">
        <v>35</v>
      </c>
      <c r="H96" s="203"/>
      <c r="I96" s="225">
        <v>0</v>
      </c>
    </row>
    <row r="97" ht="29" customHeight="1" spans="1:9">
      <c r="A97" s="154"/>
      <c r="B97" s="166" t="s">
        <v>148</v>
      </c>
      <c r="C97" s="167">
        <v>743</v>
      </c>
      <c r="D97" s="168" t="s">
        <v>130</v>
      </c>
      <c r="E97" s="168" t="s">
        <v>88</v>
      </c>
      <c r="F97" s="167"/>
      <c r="G97" s="167"/>
      <c r="H97" s="204">
        <f>H98+H118+H99</f>
        <v>1085.6</v>
      </c>
      <c r="I97" s="204">
        <f>I98+I118+I99</f>
        <v>981.4</v>
      </c>
    </row>
    <row r="98" ht="50" customHeight="1" spans="1:9">
      <c r="A98" s="154"/>
      <c r="B98" s="205" t="s">
        <v>149</v>
      </c>
      <c r="C98" s="177">
        <v>743</v>
      </c>
      <c r="D98" s="186" t="s">
        <v>130</v>
      </c>
      <c r="E98" s="186" t="s">
        <v>88</v>
      </c>
      <c r="F98" s="187" t="s">
        <v>150</v>
      </c>
      <c r="G98" s="162" t="s">
        <v>51</v>
      </c>
      <c r="H98" s="160">
        <f>H103+H109+H111</f>
        <v>945.5</v>
      </c>
      <c r="I98" s="160">
        <f>I103+I109+I111</f>
        <v>841.3</v>
      </c>
    </row>
    <row r="99" ht="79" customHeight="1" spans="1:9">
      <c r="A99" s="154"/>
      <c r="B99" s="164" t="s">
        <v>151</v>
      </c>
      <c r="C99" s="177">
        <v>743</v>
      </c>
      <c r="D99" s="162" t="s">
        <v>130</v>
      </c>
      <c r="E99" s="162" t="s">
        <v>88</v>
      </c>
      <c r="F99" s="159" t="s">
        <v>152</v>
      </c>
      <c r="G99" s="162" t="s">
        <v>51</v>
      </c>
      <c r="H99" s="160">
        <f>H100</f>
        <v>130.1</v>
      </c>
      <c r="I99" s="160">
        <f>I100</f>
        <v>130.1</v>
      </c>
    </row>
    <row r="100" ht="38" customHeight="1" spans="1:9">
      <c r="A100" s="154"/>
      <c r="B100" s="164" t="s">
        <v>54</v>
      </c>
      <c r="C100" s="177">
        <v>743</v>
      </c>
      <c r="D100" s="162" t="s">
        <v>130</v>
      </c>
      <c r="E100" s="162" t="s">
        <v>88</v>
      </c>
      <c r="F100" s="159" t="s">
        <v>152</v>
      </c>
      <c r="G100" s="162" t="s">
        <v>35</v>
      </c>
      <c r="H100" s="160">
        <v>130.1</v>
      </c>
      <c r="I100" s="160">
        <v>130.1</v>
      </c>
    </row>
    <row r="101" ht="85" hidden="1" customHeight="1" spans="1:9">
      <c r="A101" s="154"/>
      <c r="B101" s="164" t="s">
        <v>153</v>
      </c>
      <c r="C101" s="177">
        <v>743</v>
      </c>
      <c r="D101" s="162" t="s">
        <v>130</v>
      </c>
      <c r="E101" s="162" t="s">
        <v>88</v>
      </c>
      <c r="F101" s="159" t="s">
        <v>154</v>
      </c>
      <c r="G101" s="162" t="s">
        <v>51</v>
      </c>
      <c r="H101" s="160" t="str">
        <f>H102</f>
        <v>0</v>
      </c>
      <c r="I101" s="160">
        <f>I102</f>
        <v>0</v>
      </c>
    </row>
    <row r="102" ht="32" hidden="1" customHeight="1" spans="1:9">
      <c r="A102" s="154"/>
      <c r="B102" s="164" t="s">
        <v>54</v>
      </c>
      <c r="C102" s="177">
        <v>743</v>
      </c>
      <c r="D102" s="162" t="s">
        <v>130</v>
      </c>
      <c r="E102" s="162" t="s">
        <v>88</v>
      </c>
      <c r="F102" s="159" t="s">
        <v>154</v>
      </c>
      <c r="G102" s="162" t="s">
        <v>155</v>
      </c>
      <c r="H102" s="206" t="s">
        <v>156</v>
      </c>
      <c r="I102" s="160">
        <v>0</v>
      </c>
    </row>
    <row r="103" ht="47" customHeight="1" spans="1:9">
      <c r="A103" s="154"/>
      <c r="B103" s="164" t="s">
        <v>157</v>
      </c>
      <c r="C103" s="177">
        <v>743</v>
      </c>
      <c r="D103" s="162" t="s">
        <v>130</v>
      </c>
      <c r="E103" s="162" t="s">
        <v>88</v>
      </c>
      <c r="F103" s="159" t="s">
        <v>158</v>
      </c>
      <c r="G103" s="162" t="s">
        <v>51</v>
      </c>
      <c r="H103" s="206" t="s">
        <v>159</v>
      </c>
      <c r="I103" s="160">
        <f>I104+I106+I107</f>
        <v>151.4</v>
      </c>
    </row>
    <row r="104" ht="43" customHeight="1" spans="1:9">
      <c r="A104" s="154"/>
      <c r="B104" s="164" t="s">
        <v>160</v>
      </c>
      <c r="C104" s="177">
        <v>743</v>
      </c>
      <c r="D104" s="162" t="s">
        <v>130</v>
      </c>
      <c r="E104" s="162" t="s">
        <v>88</v>
      </c>
      <c r="F104" s="159" t="s">
        <v>161</v>
      </c>
      <c r="G104" s="162"/>
      <c r="H104" s="160" t="str">
        <f>H105</f>
        <v>25,0</v>
      </c>
      <c r="I104" s="160">
        <f>I105</f>
        <v>25</v>
      </c>
    </row>
    <row r="105" ht="37" customHeight="1" spans="1:9">
      <c r="A105" s="154"/>
      <c r="B105" s="164" t="s">
        <v>54</v>
      </c>
      <c r="C105" s="177">
        <v>743</v>
      </c>
      <c r="D105" s="162" t="s">
        <v>130</v>
      </c>
      <c r="E105" s="162" t="s">
        <v>88</v>
      </c>
      <c r="F105" s="159" t="s">
        <v>161</v>
      </c>
      <c r="G105" s="162" t="s">
        <v>35</v>
      </c>
      <c r="H105" s="206" t="s">
        <v>162</v>
      </c>
      <c r="I105" s="160">
        <v>25</v>
      </c>
    </row>
    <row r="106" ht="49" customHeight="1" spans="1:9">
      <c r="A106" s="154"/>
      <c r="B106" s="164" t="s">
        <v>163</v>
      </c>
      <c r="C106" s="207">
        <v>743</v>
      </c>
      <c r="D106" s="208" t="s">
        <v>130</v>
      </c>
      <c r="E106" s="162" t="s">
        <v>88</v>
      </c>
      <c r="F106" s="159" t="s">
        <v>164</v>
      </c>
      <c r="G106" s="162" t="s">
        <v>35</v>
      </c>
      <c r="H106" s="206" t="s">
        <v>165</v>
      </c>
      <c r="I106" s="160">
        <v>116.4</v>
      </c>
    </row>
    <row r="107" ht="42" customHeight="1" spans="1:9">
      <c r="A107" s="154"/>
      <c r="B107" s="164" t="s">
        <v>166</v>
      </c>
      <c r="C107" s="207">
        <v>743</v>
      </c>
      <c r="D107" s="208" t="s">
        <v>130</v>
      </c>
      <c r="E107" s="162" t="s">
        <v>88</v>
      </c>
      <c r="F107" s="159" t="s">
        <v>167</v>
      </c>
      <c r="G107" s="162"/>
      <c r="H107" s="160" t="str">
        <f>H108</f>
        <v>10,0</v>
      </c>
      <c r="I107" s="160">
        <f>I108</f>
        <v>10</v>
      </c>
    </row>
    <row r="108" ht="33" customHeight="1" spans="1:9">
      <c r="A108" s="154"/>
      <c r="B108" s="164" t="s">
        <v>54</v>
      </c>
      <c r="C108" s="207">
        <v>743</v>
      </c>
      <c r="D108" s="208" t="s">
        <v>130</v>
      </c>
      <c r="E108" s="162" t="s">
        <v>88</v>
      </c>
      <c r="F108" s="159" t="s">
        <v>167</v>
      </c>
      <c r="G108" s="162" t="s">
        <v>35</v>
      </c>
      <c r="H108" s="206" t="s">
        <v>168</v>
      </c>
      <c r="I108" s="160">
        <v>10</v>
      </c>
    </row>
    <row r="109" ht="46" customHeight="1" spans="1:9">
      <c r="A109" s="154"/>
      <c r="B109" s="164" t="s">
        <v>169</v>
      </c>
      <c r="C109" s="197">
        <v>743</v>
      </c>
      <c r="D109" s="209" t="s">
        <v>130</v>
      </c>
      <c r="E109" s="209" t="s">
        <v>88</v>
      </c>
      <c r="F109" s="210" t="s">
        <v>170</v>
      </c>
      <c r="G109" s="209" t="s">
        <v>51</v>
      </c>
      <c r="H109" s="200" t="str">
        <f>H110</f>
        <v>30</v>
      </c>
      <c r="I109" s="200">
        <f>I110</f>
        <v>10</v>
      </c>
    </row>
    <row r="110" ht="33" customHeight="1" spans="1:9">
      <c r="A110" s="154"/>
      <c r="B110" s="164" t="s">
        <v>54</v>
      </c>
      <c r="C110" s="197">
        <v>743</v>
      </c>
      <c r="D110" s="209" t="s">
        <v>130</v>
      </c>
      <c r="E110" s="209" t="s">
        <v>88</v>
      </c>
      <c r="F110" s="210" t="s">
        <v>170</v>
      </c>
      <c r="G110" s="209" t="s">
        <v>35</v>
      </c>
      <c r="H110" s="210" t="s">
        <v>171</v>
      </c>
      <c r="I110" s="200">
        <v>10</v>
      </c>
    </row>
    <row r="111" ht="44" customHeight="1" spans="1:9">
      <c r="A111" s="154"/>
      <c r="B111" s="164" t="s">
        <v>172</v>
      </c>
      <c r="C111" s="197">
        <v>743</v>
      </c>
      <c r="D111" s="209" t="s">
        <v>130</v>
      </c>
      <c r="E111" s="209" t="s">
        <v>88</v>
      </c>
      <c r="F111" s="210" t="s">
        <v>173</v>
      </c>
      <c r="G111" s="209" t="s">
        <v>51</v>
      </c>
      <c r="H111" s="200">
        <f>H112+H114+H116</f>
        <v>711</v>
      </c>
      <c r="I111" s="200">
        <f>I112+I114+I116</f>
        <v>679.9</v>
      </c>
    </row>
    <row r="112" ht="42" customHeight="1" spans="1:9">
      <c r="A112" s="154"/>
      <c r="B112" s="164" t="s">
        <v>174</v>
      </c>
      <c r="C112" s="197">
        <v>743</v>
      </c>
      <c r="D112" s="209" t="s">
        <v>130</v>
      </c>
      <c r="E112" s="209" t="s">
        <v>88</v>
      </c>
      <c r="F112" s="210" t="s">
        <v>175</v>
      </c>
      <c r="G112" s="209" t="s">
        <v>51</v>
      </c>
      <c r="H112" s="200" t="str">
        <f>H113</f>
        <v>50</v>
      </c>
      <c r="I112" s="200">
        <f>I113</f>
        <v>50</v>
      </c>
    </row>
    <row r="113" ht="34" customHeight="1" spans="1:9">
      <c r="A113" s="154"/>
      <c r="B113" s="164" t="s">
        <v>54</v>
      </c>
      <c r="C113" s="197">
        <v>743</v>
      </c>
      <c r="D113" s="209" t="s">
        <v>130</v>
      </c>
      <c r="E113" s="209" t="s">
        <v>88</v>
      </c>
      <c r="F113" s="210" t="s">
        <v>175</v>
      </c>
      <c r="G113" s="209" t="s">
        <v>35</v>
      </c>
      <c r="H113" s="210" t="s">
        <v>176</v>
      </c>
      <c r="I113" s="200">
        <v>50</v>
      </c>
    </row>
    <row r="114" ht="34" customHeight="1" spans="1:9">
      <c r="A114" s="154"/>
      <c r="B114" s="211" t="s">
        <v>177</v>
      </c>
      <c r="C114" s="197">
        <v>743</v>
      </c>
      <c r="D114" s="209" t="s">
        <v>130</v>
      </c>
      <c r="E114" s="209" t="s">
        <v>88</v>
      </c>
      <c r="F114" s="210" t="s">
        <v>175</v>
      </c>
      <c r="G114" s="209" t="s">
        <v>51</v>
      </c>
      <c r="H114" s="200" t="str">
        <f>H115</f>
        <v>361</v>
      </c>
      <c r="I114" s="200">
        <f>I115</f>
        <v>329.9</v>
      </c>
    </row>
    <row r="115" ht="26" customHeight="1" spans="1:9">
      <c r="A115" s="154"/>
      <c r="B115" s="164" t="s">
        <v>54</v>
      </c>
      <c r="C115" s="197">
        <v>743</v>
      </c>
      <c r="D115" s="209" t="s">
        <v>130</v>
      </c>
      <c r="E115" s="209" t="s">
        <v>88</v>
      </c>
      <c r="F115" s="210" t="s">
        <v>175</v>
      </c>
      <c r="G115" s="209" t="s">
        <v>35</v>
      </c>
      <c r="H115" s="210" t="s">
        <v>178</v>
      </c>
      <c r="I115" s="200">
        <v>329.9</v>
      </c>
    </row>
    <row r="116" ht="80" customHeight="1" spans="1:9">
      <c r="A116" s="154"/>
      <c r="B116" s="211" t="s">
        <v>179</v>
      </c>
      <c r="C116" s="197">
        <v>743</v>
      </c>
      <c r="D116" s="209" t="s">
        <v>130</v>
      </c>
      <c r="E116" s="209" t="s">
        <v>88</v>
      </c>
      <c r="F116" s="210" t="s">
        <v>180</v>
      </c>
      <c r="G116" s="209" t="s">
        <v>51</v>
      </c>
      <c r="H116" s="200" t="str">
        <f>H117</f>
        <v>300,0</v>
      </c>
      <c r="I116" s="200">
        <f>I117</f>
        <v>300</v>
      </c>
    </row>
    <row r="117" ht="39" customHeight="1" spans="1:9">
      <c r="A117" s="154"/>
      <c r="B117" s="164" t="s">
        <v>54</v>
      </c>
      <c r="C117" s="197">
        <v>743</v>
      </c>
      <c r="D117" s="209" t="s">
        <v>130</v>
      </c>
      <c r="E117" s="209" t="s">
        <v>88</v>
      </c>
      <c r="F117" s="210" t="s">
        <v>180</v>
      </c>
      <c r="G117" s="209" t="s">
        <v>35</v>
      </c>
      <c r="H117" s="210" t="s">
        <v>181</v>
      </c>
      <c r="I117" s="200">
        <v>300</v>
      </c>
    </row>
    <row r="118" ht="69" customHeight="1" spans="1:9">
      <c r="A118" s="154"/>
      <c r="B118" s="212" t="s">
        <v>182</v>
      </c>
      <c r="C118" s="197">
        <v>743</v>
      </c>
      <c r="D118" s="198" t="s">
        <v>130</v>
      </c>
      <c r="E118" s="198" t="s">
        <v>88</v>
      </c>
      <c r="F118" s="198" t="s">
        <v>183</v>
      </c>
      <c r="G118" s="198" t="s">
        <v>51</v>
      </c>
      <c r="H118" s="200" t="str">
        <f>H119</f>
        <v>10,0</v>
      </c>
      <c r="I118" s="200">
        <f>I119</f>
        <v>10</v>
      </c>
    </row>
    <row r="119" ht="36" customHeight="1" spans="1:9">
      <c r="A119" s="154"/>
      <c r="B119" s="164" t="s">
        <v>184</v>
      </c>
      <c r="C119" s="197">
        <v>743</v>
      </c>
      <c r="D119" s="198" t="s">
        <v>130</v>
      </c>
      <c r="E119" s="198" t="s">
        <v>88</v>
      </c>
      <c r="F119" s="198" t="s">
        <v>185</v>
      </c>
      <c r="G119" s="198" t="s">
        <v>51</v>
      </c>
      <c r="H119" s="200" t="str">
        <f>H120</f>
        <v>10,0</v>
      </c>
      <c r="I119" s="200">
        <f>I120</f>
        <v>10</v>
      </c>
    </row>
    <row r="120" ht="36" customHeight="1" spans="1:9">
      <c r="A120" s="154"/>
      <c r="B120" s="164" t="s">
        <v>54</v>
      </c>
      <c r="C120" s="197">
        <v>743</v>
      </c>
      <c r="D120" s="198" t="s">
        <v>130</v>
      </c>
      <c r="E120" s="198" t="s">
        <v>88</v>
      </c>
      <c r="F120" s="198" t="s">
        <v>185</v>
      </c>
      <c r="G120" s="198" t="s">
        <v>35</v>
      </c>
      <c r="H120" s="184" t="s">
        <v>168</v>
      </c>
      <c r="I120" s="200">
        <v>10</v>
      </c>
    </row>
    <row r="121" ht="36" customHeight="1" spans="1:9">
      <c r="A121" s="154"/>
      <c r="B121" s="213" t="s">
        <v>186</v>
      </c>
      <c r="C121" s="214">
        <v>743</v>
      </c>
      <c r="D121" s="215" t="s">
        <v>37</v>
      </c>
      <c r="E121" s="215"/>
      <c r="F121" s="215"/>
      <c r="G121" s="215"/>
      <c r="H121" s="216" t="str">
        <f>H122</f>
        <v>7,0</v>
      </c>
      <c r="I121" s="216">
        <f>I122</f>
        <v>7</v>
      </c>
    </row>
    <row r="122" ht="33" customHeight="1" spans="1:9">
      <c r="A122" s="154"/>
      <c r="B122" s="211" t="s">
        <v>187</v>
      </c>
      <c r="C122" s="217">
        <v>743</v>
      </c>
      <c r="D122" s="218" t="s">
        <v>37</v>
      </c>
      <c r="E122" s="218" t="s">
        <v>37</v>
      </c>
      <c r="F122" s="218"/>
      <c r="G122" s="218" t="s">
        <v>51</v>
      </c>
      <c r="H122" s="219" t="str">
        <f>H123</f>
        <v>7,0</v>
      </c>
      <c r="I122" s="226">
        <f>I123</f>
        <v>7</v>
      </c>
    </row>
    <row r="123" ht="51" customHeight="1" spans="1:9">
      <c r="A123" s="154"/>
      <c r="B123" s="220" t="s">
        <v>188</v>
      </c>
      <c r="C123" s="217">
        <v>743</v>
      </c>
      <c r="D123" s="209" t="s">
        <v>37</v>
      </c>
      <c r="E123" s="209" t="s">
        <v>37</v>
      </c>
      <c r="F123" s="209" t="s">
        <v>189</v>
      </c>
      <c r="G123" s="218" t="s">
        <v>51</v>
      </c>
      <c r="H123" s="219" t="str">
        <f>H124</f>
        <v>7,0</v>
      </c>
      <c r="I123" s="226">
        <f>I124</f>
        <v>7</v>
      </c>
    </row>
    <row r="124" ht="36" customHeight="1" spans="1:9">
      <c r="A124" s="154"/>
      <c r="B124" s="164" t="s">
        <v>190</v>
      </c>
      <c r="C124" s="217">
        <v>743</v>
      </c>
      <c r="D124" s="209" t="s">
        <v>37</v>
      </c>
      <c r="E124" s="209" t="s">
        <v>37</v>
      </c>
      <c r="F124" s="209" t="s">
        <v>191</v>
      </c>
      <c r="G124" s="218" t="s">
        <v>51</v>
      </c>
      <c r="H124" s="219" t="str">
        <f>H125</f>
        <v>7,0</v>
      </c>
      <c r="I124" s="226">
        <f>I125</f>
        <v>7</v>
      </c>
    </row>
    <row r="125" ht="35" customHeight="1" spans="1:9">
      <c r="A125" s="154"/>
      <c r="B125" s="164" t="s">
        <v>54</v>
      </c>
      <c r="C125" s="217">
        <v>743</v>
      </c>
      <c r="D125" s="209" t="s">
        <v>37</v>
      </c>
      <c r="E125" s="209" t="s">
        <v>37</v>
      </c>
      <c r="F125" s="209" t="s">
        <v>191</v>
      </c>
      <c r="G125" s="218" t="s">
        <v>35</v>
      </c>
      <c r="H125" s="206" t="s">
        <v>192</v>
      </c>
      <c r="I125" s="226">
        <v>7</v>
      </c>
    </row>
    <row r="126" ht="31" customHeight="1" spans="1:9">
      <c r="A126" s="154"/>
      <c r="B126" s="213" t="s">
        <v>193</v>
      </c>
      <c r="C126" s="221">
        <v>743</v>
      </c>
      <c r="D126" s="222" t="s">
        <v>194</v>
      </c>
      <c r="E126" s="222" t="s">
        <v>93</v>
      </c>
      <c r="F126" s="222" t="s">
        <v>89</v>
      </c>
      <c r="G126" s="222" t="s">
        <v>51</v>
      </c>
      <c r="H126" s="223">
        <f>H127</f>
        <v>50</v>
      </c>
      <c r="I126" s="223">
        <f>I127</f>
        <v>50</v>
      </c>
    </row>
    <row r="127" ht="26" customHeight="1" spans="1:9">
      <c r="A127" s="154"/>
      <c r="B127" s="224" t="s">
        <v>195</v>
      </c>
      <c r="C127" s="217">
        <v>743</v>
      </c>
      <c r="D127" s="218" t="s">
        <v>194</v>
      </c>
      <c r="E127" s="218" t="s">
        <v>93</v>
      </c>
      <c r="F127" s="218" t="s">
        <v>89</v>
      </c>
      <c r="G127" s="218" t="s">
        <v>51</v>
      </c>
      <c r="H127" s="219">
        <f>H128</f>
        <v>50</v>
      </c>
      <c r="I127" s="219">
        <f>I128</f>
        <v>50</v>
      </c>
    </row>
    <row r="128" ht="83" customHeight="1" spans="1:9">
      <c r="A128" s="154"/>
      <c r="B128" s="172" t="s">
        <v>196</v>
      </c>
      <c r="C128" s="217">
        <v>743</v>
      </c>
      <c r="D128" s="218" t="s">
        <v>194</v>
      </c>
      <c r="E128" s="218" t="s">
        <v>93</v>
      </c>
      <c r="F128" s="162" t="s">
        <v>197</v>
      </c>
      <c r="G128" s="218" t="s">
        <v>51</v>
      </c>
      <c r="H128" s="219">
        <f>H129+H132</f>
        <v>50</v>
      </c>
      <c r="I128" s="219">
        <f>I129+I132</f>
        <v>50</v>
      </c>
    </row>
    <row r="129" ht="45" customHeight="1" spans="1:9">
      <c r="A129" s="154"/>
      <c r="B129" s="172" t="s">
        <v>198</v>
      </c>
      <c r="C129" s="217">
        <v>743</v>
      </c>
      <c r="D129" s="218" t="s">
        <v>194</v>
      </c>
      <c r="E129" s="218" t="s">
        <v>16</v>
      </c>
      <c r="F129" s="162" t="s">
        <v>199</v>
      </c>
      <c r="G129" s="218" t="s">
        <v>51</v>
      </c>
      <c r="H129" s="219" t="str">
        <f>H130</f>
        <v>30,0</v>
      </c>
      <c r="I129" s="219">
        <f>I130</f>
        <v>30</v>
      </c>
    </row>
    <row r="130" ht="65" customHeight="1" spans="1:9">
      <c r="A130" s="154"/>
      <c r="B130" s="174" t="s">
        <v>200</v>
      </c>
      <c r="C130" s="217">
        <v>743</v>
      </c>
      <c r="D130" s="218" t="s">
        <v>194</v>
      </c>
      <c r="E130" s="218" t="s">
        <v>16</v>
      </c>
      <c r="F130" s="162" t="s">
        <v>201</v>
      </c>
      <c r="G130" s="218" t="s">
        <v>51</v>
      </c>
      <c r="H130" s="219" t="str">
        <f>H131</f>
        <v>30,0</v>
      </c>
      <c r="I130" s="219">
        <f>I131</f>
        <v>30</v>
      </c>
    </row>
    <row r="131" ht="34" customHeight="1" spans="1:9">
      <c r="A131" s="154"/>
      <c r="B131" s="174" t="s">
        <v>54</v>
      </c>
      <c r="C131" s="217">
        <v>743</v>
      </c>
      <c r="D131" s="218" t="s">
        <v>194</v>
      </c>
      <c r="E131" s="218" t="s">
        <v>16</v>
      </c>
      <c r="F131" s="162" t="s">
        <v>201</v>
      </c>
      <c r="G131" s="218" t="s">
        <v>35</v>
      </c>
      <c r="H131" s="206" t="s">
        <v>202</v>
      </c>
      <c r="I131" s="219">
        <v>30</v>
      </c>
    </row>
    <row r="132" ht="60" customHeight="1" spans="1:9">
      <c r="A132" s="154"/>
      <c r="B132" s="172" t="s">
        <v>203</v>
      </c>
      <c r="C132" s="217">
        <v>743</v>
      </c>
      <c r="D132" s="218" t="s">
        <v>194</v>
      </c>
      <c r="E132" s="218" t="s">
        <v>29</v>
      </c>
      <c r="F132" s="162" t="s">
        <v>204</v>
      </c>
      <c r="G132" s="218" t="s">
        <v>51</v>
      </c>
      <c r="H132" s="219" t="str">
        <f>H133</f>
        <v>20,0</v>
      </c>
      <c r="I132" s="219">
        <f>I133</f>
        <v>20</v>
      </c>
    </row>
    <row r="133" ht="57" customHeight="1" spans="1:9">
      <c r="A133" s="154"/>
      <c r="B133" s="172" t="s">
        <v>205</v>
      </c>
      <c r="C133" s="217">
        <v>743</v>
      </c>
      <c r="D133" s="218" t="s">
        <v>194</v>
      </c>
      <c r="E133" s="218" t="s">
        <v>29</v>
      </c>
      <c r="F133" s="162" t="s">
        <v>206</v>
      </c>
      <c r="G133" s="218" t="s">
        <v>51</v>
      </c>
      <c r="H133" s="219" t="str">
        <f>H134</f>
        <v>20,0</v>
      </c>
      <c r="I133" s="219">
        <f>I134</f>
        <v>20</v>
      </c>
    </row>
    <row r="134" ht="45" customHeight="1" spans="1:9">
      <c r="A134" s="154"/>
      <c r="B134" s="227" t="s">
        <v>207</v>
      </c>
      <c r="C134" s="217">
        <v>743</v>
      </c>
      <c r="D134" s="218" t="s">
        <v>194</v>
      </c>
      <c r="E134" s="218" t="s">
        <v>29</v>
      </c>
      <c r="F134" s="162" t="s">
        <v>206</v>
      </c>
      <c r="G134" s="218" t="s">
        <v>208</v>
      </c>
      <c r="H134" s="206" t="s">
        <v>68</v>
      </c>
      <c r="I134" s="219">
        <v>20</v>
      </c>
    </row>
    <row r="135" ht="35" customHeight="1" spans="1:9">
      <c r="A135" s="154"/>
      <c r="B135" s="228" t="s">
        <v>209</v>
      </c>
      <c r="C135" s="167">
        <v>743</v>
      </c>
      <c r="D135" s="168" t="s">
        <v>95</v>
      </c>
      <c r="E135" s="168"/>
      <c r="F135" s="167"/>
      <c r="G135" s="167"/>
      <c r="H135" s="204">
        <f>H136</f>
        <v>507</v>
      </c>
      <c r="I135" s="204">
        <f>I136+I139</f>
        <v>527.3</v>
      </c>
    </row>
    <row r="136" ht="26" customHeight="1" spans="1:9">
      <c r="A136" s="154"/>
      <c r="B136" s="229" t="s">
        <v>210</v>
      </c>
      <c r="C136" s="167">
        <v>743</v>
      </c>
      <c r="D136" s="168" t="s">
        <v>95</v>
      </c>
      <c r="E136" s="168" t="s">
        <v>16</v>
      </c>
      <c r="F136" s="167"/>
      <c r="G136" s="167"/>
      <c r="H136" s="204">
        <f>H137</f>
        <v>507</v>
      </c>
      <c r="I136" s="204">
        <f>I137</f>
        <v>527.3</v>
      </c>
    </row>
    <row r="137" ht="78" customHeight="1" spans="1:9">
      <c r="A137" s="154"/>
      <c r="B137" s="230" t="s">
        <v>211</v>
      </c>
      <c r="C137" s="156">
        <v>743</v>
      </c>
      <c r="D137" s="161" t="s">
        <v>95</v>
      </c>
      <c r="E137" s="161" t="s">
        <v>16</v>
      </c>
      <c r="F137" s="156" t="s">
        <v>212</v>
      </c>
      <c r="G137" s="156"/>
      <c r="H137" s="160">
        <f>H138</f>
        <v>507</v>
      </c>
      <c r="I137" s="160">
        <f>I138</f>
        <v>527.3</v>
      </c>
    </row>
    <row r="138" ht="39" customHeight="1" spans="1:9">
      <c r="A138" s="154"/>
      <c r="B138" s="231" t="s">
        <v>213</v>
      </c>
      <c r="C138" s="156">
        <v>743</v>
      </c>
      <c r="D138" s="161" t="s">
        <v>95</v>
      </c>
      <c r="E138" s="161" t="s">
        <v>16</v>
      </c>
      <c r="F138" s="156" t="s">
        <v>214</v>
      </c>
      <c r="G138" s="156">
        <v>300</v>
      </c>
      <c r="H138" s="160">
        <v>507</v>
      </c>
      <c r="I138" s="160">
        <v>527.3</v>
      </c>
    </row>
    <row r="139" ht="29" hidden="1" customHeight="1" spans="1:9">
      <c r="A139" s="154"/>
      <c r="B139" s="232" t="s">
        <v>215</v>
      </c>
      <c r="C139" s="167">
        <v>743</v>
      </c>
      <c r="D139" s="168" t="s">
        <v>95</v>
      </c>
      <c r="E139" s="168" t="s">
        <v>88</v>
      </c>
      <c r="F139" s="167"/>
      <c r="G139" s="167"/>
      <c r="H139" s="233"/>
      <c r="I139" s="204">
        <f>I140</f>
        <v>0</v>
      </c>
    </row>
    <row r="140" ht="33" hidden="1" customHeight="1" spans="1:9">
      <c r="A140" s="154"/>
      <c r="B140" s="231" t="s">
        <v>216</v>
      </c>
      <c r="C140" s="156">
        <v>743</v>
      </c>
      <c r="D140" s="162" t="s">
        <v>95</v>
      </c>
      <c r="E140" s="162" t="s">
        <v>88</v>
      </c>
      <c r="F140" s="162" t="s">
        <v>46</v>
      </c>
      <c r="G140" s="162" t="s">
        <v>51</v>
      </c>
      <c r="H140" s="159"/>
      <c r="I140" s="192">
        <f>I141</f>
        <v>0</v>
      </c>
    </row>
    <row r="141" ht="43" hidden="1" customHeight="1" spans="1:9">
      <c r="A141" s="154"/>
      <c r="B141" s="231" t="s">
        <v>217</v>
      </c>
      <c r="C141" s="156">
        <v>743</v>
      </c>
      <c r="D141" s="162" t="s">
        <v>95</v>
      </c>
      <c r="E141" s="162" t="s">
        <v>88</v>
      </c>
      <c r="F141" s="162" t="s">
        <v>46</v>
      </c>
      <c r="G141" s="162" t="s">
        <v>218</v>
      </c>
      <c r="H141" s="159"/>
      <c r="I141" s="192">
        <v>0</v>
      </c>
    </row>
    <row r="142" ht="31" customHeight="1" spans="1:9">
      <c r="A142" s="154"/>
      <c r="B142" s="232" t="s">
        <v>219</v>
      </c>
      <c r="C142" s="167">
        <v>743</v>
      </c>
      <c r="D142" s="168" t="s">
        <v>44</v>
      </c>
      <c r="E142" s="168"/>
      <c r="F142" s="167"/>
      <c r="G142" s="167"/>
      <c r="H142" s="204">
        <f>H143</f>
        <v>23.4</v>
      </c>
      <c r="I142" s="204">
        <v>23.4</v>
      </c>
    </row>
    <row r="143" ht="30" customHeight="1" spans="1:9">
      <c r="A143" s="154"/>
      <c r="B143" s="234" t="s">
        <v>220</v>
      </c>
      <c r="C143" s="156">
        <v>743</v>
      </c>
      <c r="D143" s="161" t="s">
        <v>44</v>
      </c>
      <c r="E143" s="161" t="s">
        <v>16</v>
      </c>
      <c r="F143" s="156" t="s">
        <v>221</v>
      </c>
      <c r="G143" s="156"/>
      <c r="H143" s="160">
        <f>H144</f>
        <v>23.4</v>
      </c>
      <c r="I143" s="160">
        <v>23.4</v>
      </c>
    </row>
    <row r="144" ht="60" customHeight="1" spans="1:9">
      <c r="A144" s="154"/>
      <c r="B144" s="234" t="s">
        <v>222</v>
      </c>
      <c r="C144" s="156">
        <v>743</v>
      </c>
      <c r="D144" s="161" t="s">
        <v>44</v>
      </c>
      <c r="E144" s="161" t="s">
        <v>16</v>
      </c>
      <c r="F144" s="156" t="s">
        <v>221</v>
      </c>
      <c r="G144" s="156"/>
      <c r="H144" s="160">
        <f>H145</f>
        <v>23.4</v>
      </c>
      <c r="I144" s="160">
        <v>23.4</v>
      </c>
    </row>
    <row r="145" ht="30" customHeight="1" spans="1:9">
      <c r="A145" s="154"/>
      <c r="B145" s="234" t="s">
        <v>223</v>
      </c>
      <c r="C145" s="156">
        <v>743</v>
      </c>
      <c r="D145" s="161" t="s">
        <v>44</v>
      </c>
      <c r="E145" s="161" t="s">
        <v>16</v>
      </c>
      <c r="F145" s="156" t="s">
        <v>224</v>
      </c>
      <c r="G145" s="156"/>
      <c r="H145" s="160">
        <f>H146</f>
        <v>23.4</v>
      </c>
      <c r="I145" s="160">
        <v>23.4</v>
      </c>
    </row>
    <row r="146" ht="47" customHeight="1" spans="1:9">
      <c r="A146" s="154"/>
      <c r="B146" s="234" t="s">
        <v>34</v>
      </c>
      <c r="C146" s="156">
        <v>743</v>
      </c>
      <c r="D146" s="161" t="s">
        <v>44</v>
      </c>
      <c r="E146" s="161" t="s">
        <v>16</v>
      </c>
      <c r="F146" s="156" t="s">
        <v>225</v>
      </c>
      <c r="G146" s="156">
        <v>200</v>
      </c>
      <c r="H146" s="157">
        <v>23.4</v>
      </c>
      <c r="I146" s="160">
        <v>23.4</v>
      </c>
    </row>
    <row r="147" ht="49" customHeight="1" spans="1:9">
      <c r="A147" s="154"/>
      <c r="B147" s="235" t="s">
        <v>226</v>
      </c>
      <c r="C147" s="186" t="s">
        <v>82</v>
      </c>
      <c r="D147" s="186" t="s">
        <v>227</v>
      </c>
      <c r="E147" s="186" t="s">
        <v>93</v>
      </c>
      <c r="F147" s="186" t="s">
        <v>228</v>
      </c>
      <c r="G147" s="167"/>
      <c r="H147" s="204">
        <f>H148</f>
        <v>73.1</v>
      </c>
      <c r="I147" s="204">
        <f>I148</f>
        <v>75.9</v>
      </c>
    </row>
    <row r="148" ht="40" customHeight="1" spans="1:9">
      <c r="A148" s="154"/>
      <c r="B148" s="236" t="s">
        <v>229</v>
      </c>
      <c r="C148" s="162" t="s">
        <v>82</v>
      </c>
      <c r="D148" s="162" t="s">
        <v>227</v>
      </c>
      <c r="E148" s="162" t="s">
        <v>88</v>
      </c>
      <c r="F148" s="162" t="s">
        <v>230</v>
      </c>
      <c r="G148" s="156">
        <v>500</v>
      </c>
      <c r="H148" s="160">
        <f>H149</f>
        <v>73.1</v>
      </c>
      <c r="I148" s="160">
        <f>I149</f>
        <v>75.9</v>
      </c>
    </row>
    <row r="149" ht="42" customHeight="1" spans="1:9">
      <c r="A149" s="154"/>
      <c r="B149" s="237" t="s">
        <v>231</v>
      </c>
      <c r="C149" s="238">
        <v>743</v>
      </c>
      <c r="D149" s="239" t="s">
        <v>227</v>
      </c>
      <c r="E149" s="239" t="s">
        <v>88</v>
      </c>
      <c r="F149" s="239" t="s">
        <v>230</v>
      </c>
      <c r="G149" s="240">
        <v>540</v>
      </c>
      <c r="H149" s="241">
        <v>73.1</v>
      </c>
      <c r="I149" s="249">
        <v>75.9</v>
      </c>
    </row>
    <row r="150" ht="42" customHeight="1" spans="1:9">
      <c r="A150" s="154"/>
      <c r="B150" s="242" t="s">
        <v>232</v>
      </c>
      <c r="C150" s="221"/>
      <c r="D150" s="222"/>
      <c r="E150" s="222"/>
      <c r="F150" s="222"/>
      <c r="G150" s="167"/>
      <c r="H150" s="204">
        <f>H147+H142+H135+H126+H121+H97+H82+H61+H54+H49+H8</f>
        <v>14466.1</v>
      </c>
      <c r="I150" s="204">
        <f>I147+I142+I135+I126+I121+I97+I82+I61+I54+I49+I8</f>
        <v>14967.73</v>
      </c>
    </row>
    <row r="151" ht="9" customHeight="1" spans="2:9">
      <c r="B151" s="243"/>
      <c r="C151" s="244"/>
      <c r="D151" s="245"/>
      <c r="E151" s="245"/>
      <c r="F151" s="245"/>
      <c r="G151" s="246"/>
      <c r="H151" s="246"/>
      <c r="I151" s="250"/>
    </row>
    <row r="152" ht="28" customHeight="1" spans="2:9">
      <c r="B152" s="176" t="s">
        <v>233</v>
      </c>
      <c r="C152" s="247"/>
      <c r="E152" s="246"/>
      <c r="F152" s="246"/>
      <c r="G152" s="248" t="s">
        <v>234</v>
      </c>
      <c r="H152" s="248"/>
      <c r="I152" s="248"/>
    </row>
  </sheetData>
  <autoFilter ref="C5:G152">
    <extLst/>
  </autoFilter>
  <mergeCells count="4">
    <mergeCell ref="F1:I1"/>
    <mergeCell ref="A3:I3"/>
    <mergeCell ref="A4:I4"/>
    <mergeCell ref="G152:I152"/>
  </mergeCells>
  <pageMargins left="0.786805555555556" right="0.590277777777778" top="0.590277777777778" bottom="0.590277777777778" header="0.314583333333333" footer="0.314583333333333"/>
  <pageSetup paperSize="9" scale="43" fitToHeight="10" orientation="portrait" useFirstPageNumber="1" horizontalDpi="600"/>
  <headerFooter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P34"/>
  <sheetViews>
    <sheetView workbookViewId="0">
      <selection activeCell="G1" sqref="G$1:H$1048576"/>
    </sheetView>
  </sheetViews>
  <sheetFormatPr defaultColWidth="9" defaultRowHeight="18.75"/>
  <cols>
    <col min="2" max="2" width="11.6666666666667" style="96" customWidth="1"/>
    <col min="3" max="3" width="21" style="97" customWidth="1"/>
    <col min="4" max="4" width="21.5" style="97" customWidth="1"/>
    <col min="5" max="5" width="12" style="98" customWidth="1"/>
    <col min="6" max="6" width="18" customWidth="1"/>
    <col min="9" max="9" width="14.6666666666667" style="96" customWidth="1"/>
    <col min="10" max="10" width="15.6666666666667" style="96" customWidth="1"/>
    <col min="11" max="11" width="19.3333333333333" style="96" customWidth="1"/>
    <col min="12" max="12" width="18.6666666666667" style="96" customWidth="1"/>
    <col min="13" max="13" width="18.8333333333333" style="96" customWidth="1"/>
    <col min="14" max="14" width="23.1666666666667" style="96" customWidth="1"/>
    <col min="15" max="15" width="21.5" customWidth="1"/>
  </cols>
  <sheetData>
    <row r="2" ht="19.5" spans="2:16">
      <c r="B2" s="99" t="s">
        <v>235</v>
      </c>
      <c r="C2" s="100" t="s">
        <v>236</v>
      </c>
      <c r="D2" s="101" t="s">
        <v>237</v>
      </c>
      <c r="E2" s="102" t="s">
        <v>235</v>
      </c>
      <c r="F2" s="103" t="s">
        <v>238</v>
      </c>
      <c r="I2" s="125" t="s">
        <v>239</v>
      </c>
      <c r="J2" s="126" t="s">
        <v>240</v>
      </c>
      <c r="K2" s="126" t="s">
        <v>241</v>
      </c>
      <c r="L2" s="126" t="s">
        <v>242</v>
      </c>
      <c r="M2" s="126" t="s">
        <v>243</v>
      </c>
      <c r="N2" s="126" t="s">
        <v>244</v>
      </c>
      <c r="O2" s="127"/>
      <c r="P2" s="128"/>
    </row>
    <row r="3" spans="2:16">
      <c r="B3" s="104" t="s">
        <v>245</v>
      </c>
      <c r="C3" s="105">
        <v>-1535.98659</v>
      </c>
      <c r="D3" s="106">
        <v>1002.025</v>
      </c>
      <c r="E3" s="107" t="s">
        <v>246</v>
      </c>
      <c r="F3" s="108"/>
      <c r="I3" s="129">
        <v>12710</v>
      </c>
      <c r="J3" s="129">
        <v>116500</v>
      </c>
      <c r="K3" s="129">
        <v>166000</v>
      </c>
      <c r="L3" s="129">
        <v>80000</v>
      </c>
      <c r="M3" s="129">
        <v>1010855.6</v>
      </c>
      <c r="N3" s="129">
        <v>500000</v>
      </c>
      <c r="O3" s="130"/>
      <c r="P3" s="130"/>
    </row>
    <row r="4" spans="2:16">
      <c r="B4" s="104" t="s">
        <v>245</v>
      </c>
      <c r="C4" s="109">
        <v>-4112.05</v>
      </c>
      <c r="D4" s="110">
        <v>5000</v>
      </c>
      <c r="E4" s="107" t="s">
        <v>247</v>
      </c>
      <c r="F4" s="108"/>
      <c r="I4" s="131"/>
      <c r="J4" s="131"/>
      <c r="K4" s="131">
        <v>1265500</v>
      </c>
      <c r="L4" s="131">
        <v>1339100</v>
      </c>
      <c r="M4" s="131">
        <v>0</v>
      </c>
      <c r="N4" s="131">
        <v>151000</v>
      </c>
      <c r="O4" s="132"/>
      <c r="P4" s="132"/>
    </row>
    <row r="5" spans="2:16">
      <c r="B5" s="104" t="s">
        <v>248</v>
      </c>
      <c r="C5" s="105">
        <v>-469.341</v>
      </c>
      <c r="D5" s="106">
        <v>190.32376</v>
      </c>
      <c r="E5" s="107" t="s">
        <v>249</v>
      </c>
      <c r="F5" s="108"/>
      <c r="I5" s="131"/>
      <c r="J5" s="131"/>
      <c r="K5" s="131">
        <v>5000000</v>
      </c>
      <c r="L5" s="131">
        <v>549200</v>
      </c>
      <c r="M5" s="131"/>
      <c r="N5" s="131">
        <v>514500</v>
      </c>
      <c r="O5" s="132"/>
      <c r="P5" s="132"/>
    </row>
    <row r="6" spans="2:16">
      <c r="B6" s="104" t="s">
        <v>249</v>
      </c>
      <c r="C6" s="109">
        <v>-350</v>
      </c>
      <c r="D6" s="110">
        <v>12.71</v>
      </c>
      <c r="E6" s="107" t="s">
        <v>250</v>
      </c>
      <c r="F6" s="108"/>
      <c r="I6" s="131"/>
      <c r="J6" s="131"/>
      <c r="K6" s="131">
        <v>-1226200</v>
      </c>
      <c r="L6" s="131"/>
      <c r="M6" s="131"/>
      <c r="N6" s="131">
        <v>155379</v>
      </c>
      <c r="O6" s="132"/>
      <c r="P6" s="132"/>
    </row>
    <row r="7" spans="2:16">
      <c r="B7" s="104" t="s">
        <v>251</v>
      </c>
      <c r="C7" s="109">
        <v>-479</v>
      </c>
      <c r="D7" s="106">
        <v>1010.8556</v>
      </c>
      <c r="E7" s="107" t="s">
        <v>252</v>
      </c>
      <c r="F7" s="108"/>
      <c r="I7" s="131"/>
      <c r="J7" s="131"/>
      <c r="K7" s="131">
        <v>-129852.6</v>
      </c>
      <c r="L7" s="131"/>
      <c r="M7" s="131"/>
      <c r="N7" s="131">
        <v>-308644</v>
      </c>
      <c r="O7" s="132"/>
      <c r="P7" s="132"/>
    </row>
    <row r="8" spans="2:16">
      <c r="B8" s="104" t="s">
        <v>249</v>
      </c>
      <c r="C8" s="109">
        <v>-1226.2</v>
      </c>
      <c r="D8" s="110">
        <v>312.05</v>
      </c>
      <c r="E8" s="107" t="s">
        <v>253</v>
      </c>
      <c r="F8" s="108"/>
      <c r="I8" s="131"/>
      <c r="J8" s="131"/>
      <c r="K8" s="131"/>
      <c r="L8" s="131"/>
      <c r="M8" s="131"/>
      <c r="N8" s="131">
        <v>7500</v>
      </c>
      <c r="O8" s="132"/>
      <c r="P8" s="132"/>
    </row>
    <row r="9" spans="2:16">
      <c r="B9" s="111"/>
      <c r="C9" s="105"/>
      <c r="D9" s="106"/>
      <c r="E9" s="102"/>
      <c r="F9" s="108"/>
      <c r="I9" s="131"/>
      <c r="J9" s="131"/>
      <c r="K9" s="131"/>
      <c r="L9" s="131"/>
      <c r="M9" s="131"/>
      <c r="N9" s="131">
        <v>2265</v>
      </c>
      <c r="O9" s="132"/>
      <c r="P9" s="132"/>
    </row>
    <row r="10" spans="2:16">
      <c r="B10" s="111"/>
      <c r="C10" s="105"/>
      <c r="D10" s="106"/>
      <c r="E10" s="102"/>
      <c r="F10" s="108"/>
      <c r="I10" s="131"/>
      <c r="J10" s="131"/>
      <c r="K10" s="131"/>
      <c r="L10" s="131"/>
      <c r="M10" s="131"/>
      <c r="N10" s="133">
        <v>-1535986.59</v>
      </c>
      <c r="O10" s="132"/>
      <c r="P10" s="132"/>
    </row>
    <row r="11" spans="2:16">
      <c r="B11" s="111"/>
      <c r="C11" s="105"/>
      <c r="D11" s="106"/>
      <c r="E11" s="102"/>
      <c r="F11" s="108"/>
      <c r="I11" s="131"/>
      <c r="J11" s="131"/>
      <c r="K11" s="131"/>
      <c r="L11" s="131"/>
      <c r="M11" s="131"/>
      <c r="N11" s="131">
        <v>-4112050</v>
      </c>
      <c r="O11" s="132"/>
      <c r="P11" s="132"/>
    </row>
    <row r="12" spans="2:16">
      <c r="B12" s="111"/>
      <c r="C12" s="105"/>
      <c r="D12" s="106"/>
      <c r="E12" s="102"/>
      <c r="F12" s="108"/>
      <c r="I12" s="131"/>
      <c r="J12" s="131"/>
      <c r="K12" s="131"/>
      <c r="L12" s="131"/>
      <c r="M12" s="131"/>
      <c r="N12" s="131">
        <v>-469341</v>
      </c>
      <c r="O12" s="132"/>
      <c r="P12" s="132"/>
    </row>
    <row r="13" ht="19.5" spans="2:16">
      <c r="B13" s="112"/>
      <c r="C13" s="113"/>
      <c r="D13" s="114"/>
      <c r="E13" s="115"/>
      <c r="F13" s="116"/>
      <c r="I13" s="131"/>
      <c r="J13" s="131"/>
      <c r="K13" s="131"/>
      <c r="L13" s="131"/>
      <c r="M13" s="131"/>
      <c r="N13" s="131">
        <v>-350000</v>
      </c>
      <c r="O13" s="132"/>
      <c r="P13" s="132"/>
    </row>
    <row r="14" ht="19.5" spans="1:16">
      <c r="A14" s="117" t="s">
        <v>254</v>
      </c>
      <c r="B14" s="118"/>
      <c r="C14" s="119">
        <f>SUM(C3:C13)</f>
        <v>-8172.57759</v>
      </c>
      <c r="D14" s="120">
        <f>SUM(D3:D13)</f>
        <v>7527.96436</v>
      </c>
      <c r="E14" s="121"/>
      <c r="F14" s="122">
        <f>C14+D14</f>
        <v>-644.61323</v>
      </c>
      <c r="I14" s="131"/>
      <c r="J14" s="131"/>
      <c r="K14" s="131"/>
      <c r="L14" s="131"/>
      <c r="M14" s="131"/>
      <c r="N14" s="131">
        <v>-479000</v>
      </c>
      <c r="O14" s="132"/>
      <c r="P14" s="132"/>
    </row>
    <row r="15" spans="3:16">
      <c r="C15" s="123"/>
      <c r="D15" s="123"/>
      <c r="E15" s="124"/>
      <c r="I15" s="131"/>
      <c r="J15" s="131"/>
      <c r="K15" s="131"/>
      <c r="L15" s="131"/>
      <c r="M15" s="131"/>
      <c r="N15" s="131">
        <v>312050</v>
      </c>
      <c r="O15" s="132"/>
      <c r="P15" s="132"/>
    </row>
    <row r="16" spans="3:16">
      <c r="C16" s="123"/>
      <c r="D16" s="123"/>
      <c r="E16" s="124"/>
      <c r="I16" s="131"/>
      <c r="J16" s="131"/>
      <c r="K16" s="131"/>
      <c r="L16" s="131"/>
      <c r="M16" s="131"/>
      <c r="N16" s="133">
        <v>190323.76</v>
      </c>
      <c r="O16" s="132"/>
      <c r="P16" s="132"/>
    </row>
    <row r="17" spans="3:16">
      <c r="C17" s="123"/>
      <c r="D17" s="123"/>
      <c r="E17" s="124"/>
      <c r="I17" s="131"/>
      <c r="J17" s="131"/>
      <c r="K17" s="131"/>
      <c r="L17" s="131"/>
      <c r="M17" s="131"/>
      <c r="N17" s="131">
        <v>54000</v>
      </c>
      <c r="O17" s="132"/>
      <c r="P17" s="132"/>
    </row>
    <row r="18" spans="3:16">
      <c r="C18" s="123"/>
      <c r="D18" s="123"/>
      <c r="E18" s="124"/>
      <c r="I18" s="131"/>
      <c r="J18" s="131"/>
      <c r="K18" s="131"/>
      <c r="L18" s="131"/>
      <c r="M18" s="131"/>
      <c r="N18" s="133">
        <v>-296300.56</v>
      </c>
      <c r="O18" s="132"/>
      <c r="P18" s="132"/>
    </row>
    <row r="19" spans="3:16">
      <c r="C19" s="123"/>
      <c r="D19" s="123"/>
      <c r="E19" s="124"/>
      <c r="I19" s="131"/>
      <c r="J19" s="131"/>
      <c r="K19" s="131"/>
      <c r="L19" s="131"/>
      <c r="M19" s="131"/>
      <c r="N19" s="131">
        <v>-50000</v>
      </c>
      <c r="O19" s="132"/>
      <c r="P19" s="132"/>
    </row>
    <row r="20" spans="3:16">
      <c r="C20" s="123"/>
      <c r="D20" s="123"/>
      <c r="E20" s="124"/>
      <c r="I20" s="131"/>
      <c r="J20" s="131"/>
      <c r="K20" s="131"/>
      <c r="L20" s="131"/>
      <c r="M20" s="131"/>
      <c r="N20" s="133">
        <v>1149300.56</v>
      </c>
      <c r="O20" s="132"/>
      <c r="P20" s="132"/>
    </row>
    <row r="21" spans="3:16">
      <c r="C21" s="123"/>
      <c r="D21" s="123"/>
      <c r="E21" s="124"/>
      <c r="I21" s="131"/>
      <c r="J21" s="131"/>
      <c r="K21" s="131"/>
      <c r="L21" s="131"/>
      <c r="M21" s="131"/>
      <c r="N21" s="131">
        <v>2999408.4</v>
      </c>
      <c r="O21" s="132"/>
      <c r="P21" s="132"/>
    </row>
    <row r="22" spans="3:16">
      <c r="C22" s="123"/>
      <c r="D22" s="123"/>
      <c r="E22" s="124"/>
      <c r="I22" s="131"/>
      <c r="J22" s="131"/>
      <c r="K22" s="131"/>
      <c r="L22" s="131"/>
      <c r="M22" s="131"/>
      <c r="N22" s="131">
        <v>9471604.5</v>
      </c>
      <c r="O22" s="132"/>
      <c r="P22" s="132"/>
    </row>
    <row r="23" spans="3:16">
      <c r="C23" s="123"/>
      <c r="D23" s="123"/>
      <c r="E23" s="124"/>
      <c r="I23" s="131"/>
      <c r="J23" s="131"/>
      <c r="K23" s="131"/>
      <c r="L23" s="131"/>
      <c r="M23" s="131"/>
      <c r="N23" s="131">
        <v>2999408.4</v>
      </c>
      <c r="O23" s="132"/>
      <c r="P23" s="132"/>
    </row>
    <row r="24" spans="3:16">
      <c r="C24" s="123"/>
      <c r="D24" s="123"/>
      <c r="E24" s="124"/>
      <c r="I24" s="131"/>
      <c r="J24" s="131"/>
      <c r="K24" s="131"/>
      <c r="L24" s="131"/>
      <c r="M24" s="131"/>
      <c r="N24" s="131">
        <v>324000</v>
      </c>
      <c r="O24" s="132"/>
      <c r="P24" s="132"/>
    </row>
    <row r="25" spans="3:16">
      <c r="C25" s="123"/>
      <c r="D25" s="123"/>
      <c r="E25" s="124"/>
      <c r="I25" s="131"/>
      <c r="J25" s="131"/>
      <c r="K25" s="131"/>
      <c r="L25" s="131"/>
      <c r="M25" s="131"/>
      <c r="N25" s="131">
        <v>1002025</v>
      </c>
      <c r="O25" s="132"/>
      <c r="P25" s="132"/>
    </row>
    <row r="26" spans="3:16">
      <c r="C26" s="123"/>
      <c r="D26" s="123"/>
      <c r="E26" s="124"/>
      <c r="I26" s="131"/>
      <c r="J26" s="131"/>
      <c r="K26" s="131"/>
      <c r="L26" s="131"/>
      <c r="M26" s="131"/>
      <c r="N26" s="131">
        <v>1200000</v>
      </c>
      <c r="O26" s="132"/>
      <c r="P26" s="132"/>
    </row>
    <row r="27" spans="3:16">
      <c r="C27" s="123"/>
      <c r="D27" s="123"/>
      <c r="E27" s="124"/>
      <c r="I27" s="131"/>
      <c r="J27" s="131"/>
      <c r="K27" s="131"/>
      <c r="L27" s="131"/>
      <c r="M27" s="131"/>
      <c r="N27" s="131">
        <v>129852.6</v>
      </c>
      <c r="O27" s="132"/>
      <c r="P27" s="132"/>
    </row>
    <row r="28" spans="3:16">
      <c r="C28" s="123"/>
      <c r="D28" s="123"/>
      <c r="E28" s="124"/>
      <c r="I28" s="131"/>
      <c r="J28" s="131"/>
      <c r="K28" s="131"/>
      <c r="L28" s="131"/>
      <c r="M28" s="131"/>
      <c r="N28" s="131"/>
      <c r="O28" s="132"/>
      <c r="P28" s="132"/>
    </row>
    <row r="29" spans="3:16">
      <c r="C29" s="123"/>
      <c r="D29" s="123"/>
      <c r="E29" s="124"/>
      <c r="I29" s="131"/>
      <c r="J29" s="131"/>
      <c r="K29" s="131"/>
      <c r="L29" s="131"/>
      <c r="M29" s="131"/>
      <c r="N29" s="131"/>
      <c r="O29" s="132"/>
      <c r="P29" s="132"/>
    </row>
    <row r="30" spans="3:16">
      <c r="C30" s="123"/>
      <c r="D30" s="123"/>
      <c r="E30" s="124"/>
      <c r="I30" s="134"/>
      <c r="J30" s="134"/>
      <c r="K30" s="134"/>
      <c r="L30" s="134"/>
      <c r="M30" s="134"/>
      <c r="N30" s="134"/>
      <c r="O30" s="135"/>
      <c r="P30" s="135"/>
    </row>
    <row r="31" spans="3:16">
      <c r="C31" s="123"/>
      <c r="D31" s="123"/>
      <c r="E31" s="124"/>
      <c r="I31" s="136"/>
      <c r="J31" s="136"/>
      <c r="K31" s="136"/>
      <c r="L31" s="136"/>
      <c r="M31" s="136"/>
      <c r="N31" s="136"/>
      <c r="O31" s="137"/>
      <c r="P31" s="137"/>
    </row>
    <row r="32" ht="37.5" spans="3:16">
      <c r="C32" s="123"/>
      <c r="D32" s="123"/>
      <c r="E32" s="124"/>
      <c r="I32" s="138">
        <f t="shared" ref="I32:N32" si="0">SUM(I3:I31)</f>
        <v>12710</v>
      </c>
      <c r="J32" s="138">
        <f t="shared" si="0"/>
        <v>116500</v>
      </c>
      <c r="K32" s="138">
        <f t="shared" si="0"/>
        <v>5075447.4</v>
      </c>
      <c r="L32" s="138">
        <f t="shared" si="0"/>
        <v>1968300</v>
      </c>
      <c r="M32" s="138">
        <f t="shared" si="0"/>
        <v>1010855.6</v>
      </c>
      <c r="N32" s="138">
        <f t="shared" si="0"/>
        <v>13561295.07</v>
      </c>
      <c r="O32" s="139">
        <f>I32+J32+K32+L32+M32+N32</f>
        <v>21745108.07</v>
      </c>
      <c r="P32" s="140" t="s">
        <v>255</v>
      </c>
    </row>
    <row r="33" spans="3:5">
      <c r="C33" s="123"/>
      <c r="D33" s="123"/>
      <c r="E33" s="124"/>
    </row>
    <row r="34" spans="3:5">
      <c r="C34" s="123"/>
      <c r="D34" s="123"/>
      <c r="E34" s="124"/>
    </row>
  </sheetData>
  <mergeCells count="1">
    <mergeCell ref="A14:B14"/>
  </mergeCells>
  <pageMargins left="0.7" right="0.7" top="0.75" bottom="0.75" header="0.3" footer="0.3"/>
  <pageSetup paperSize="9" scale="38" fitToHeight="0" orientation="portrait"/>
  <headerFooter/>
  <colBreaks count="1" manualBreakCount="1">
    <brk id="6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3"/>
  <sheetViews>
    <sheetView zoomScale="64" zoomScaleNormal="64" topLeftCell="A18" workbookViewId="0">
      <selection activeCell="AH15" sqref="AH15:AJ16"/>
    </sheetView>
  </sheetViews>
  <sheetFormatPr defaultColWidth="9.33333333333333" defaultRowHeight="15.75"/>
  <cols>
    <col min="1" max="1" width="6.16666666666667" style="2" customWidth="1"/>
    <col min="2" max="2" width="94.6666666666667" style="2" customWidth="1"/>
    <col min="3" max="3" width="15.8333333333333" style="2" customWidth="1"/>
    <col min="4" max="4" width="12.8333333333333" style="2" customWidth="1"/>
    <col min="5" max="5" width="12" style="2" customWidth="1"/>
    <col min="6" max="6" width="21.3333333333333" style="2" customWidth="1"/>
    <col min="7" max="7" width="12.8333333333333" style="2" customWidth="1"/>
    <col min="8" max="8" width="19.8333333333333" style="2" hidden="1" customWidth="1"/>
    <col min="9" max="9" width="16.6666666666667" style="2" hidden="1" customWidth="1"/>
    <col min="10" max="10" width="21.8333333333333" style="2" hidden="1" customWidth="1"/>
    <col min="11" max="11" width="19" style="2" hidden="1" customWidth="1"/>
    <col min="12" max="12" width="27.3333333333333" style="2" hidden="1" customWidth="1"/>
    <col min="13" max="13" width="30.6666666666667" style="2" hidden="1" customWidth="1"/>
    <col min="14" max="14" width="20.8333333333333" style="2" hidden="1" customWidth="1"/>
    <col min="15" max="15" width="0.5" style="2" hidden="1" customWidth="1"/>
    <col min="16" max="16" width="22" style="2" hidden="1" customWidth="1"/>
    <col min="17" max="17" width="23.6666666666667" style="2" hidden="1" customWidth="1"/>
    <col min="18" max="18" width="32" style="2" hidden="1" customWidth="1"/>
    <col min="19" max="19" width="19" style="2" hidden="1" customWidth="1"/>
    <col min="20" max="20" width="22.6666666666667" style="3" hidden="1" customWidth="1"/>
    <col min="21" max="21" width="20.1666666666667" style="2" hidden="1" customWidth="1"/>
    <col min="22" max="22" width="18.1666666666667" style="2" hidden="1" customWidth="1"/>
    <col min="23" max="23" width="15.8333333333333" style="2" hidden="1" customWidth="1"/>
    <col min="24" max="24" width="24.5" style="2" hidden="1" customWidth="1"/>
    <col min="25" max="25" width="21.5" style="2" customWidth="1"/>
    <col min="26" max="29" width="20.3333333333333" style="2" customWidth="1"/>
    <col min="30" max="30" width="24.3333333333333" style="2" customWidth="1"/>
    <col min="31" max="16384" width="9.33333333333333" style="2"/>
  </cols>
  <sheetData>
    <row r="1" ht="12.75" hidden="1" customHeight="1" spans="5:15">
      <c r="E1" s="4" t="s">
        <v>256</v>
      </c>
      <c r="F1" s="4"/>
      <c r="G1" s="4"/>
      <c r="H1" s="4"/>
      <c r="I1" s="4"/>
      <c r="J1" s="4"/>
      <c r="K1" s="4"/>
      <c r="L1" s="4"/>
      <c r="M1" s="4"/>
      <c r="N1" s="4"/>
      <c r="O1" s="4"/>
    </row>
    <row r="2" ht="59.25" hidden="1" customHeight="1" spans="5:15"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3.25" customHeight="1" spans="4:25">
      <c r="D3" s="5" t="s">
        <v>257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0"/>
      <c r="U3" s="5"/>
      <c r="V3" s="5"/>
      <c r="W3" s="5"/>
      <c r="X3" s="5"/>
      <c r="Y3" s="5"/>
    </row>
    <row r="4" ht="49.5" customHeight="1" spans="4:25"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0"/>
      <c r="U4" s="5"/>
      <c r="V4" s="5"/>
      <c r="W4" s="5"/>
      <c r="X4" s="5"/>
      <c r="Y4" s="5"/>
    </row>
    <row r="5" ht="37.5" customHeight="1" spans="1:21">
      <c r="A5" s="6" t="s">
        <v>258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1"/>
      <c r="U5" s="1"/>
    </row>
    <row r="6" ht="9.75" customHeight="1" spans="1:21">
      <c r="A6" s="6"/>
      <c r="B6" s="7"/>
      <c r="C6" s="7"/>
      <c r="D6" s="7"/>
      <c r="E6" s="7"/>
      <c r="F6" s="7"/>
      <c r="G6" s="7"/>
      <c r="H6" s="8"/>
      <c r="I6" s="8"/>
      <c r="J6" s="8"/>
      <c r="K6" s="1"/>
      <c r="L6" s="1"/>
      <c r="M6" s="1"/>
      <c r="N6" s="1"/>
      <c r="O6" s="1"/>
      <c r="P6" s="1"/>
      <c r="Q6" s="1"/>
      <c r="R6" s="1"/>
      <c r="S6" s="1"/>
      <c r="T6" s="52"/>
      <c r="U6" s="1"/>
    </row>
    <row r="7" ht="16.5" customHeight="1" spans="1:21">
      <c r="A7" s="9" t="s">
        <v>3</v>
      </c>
      <c r="B7" s="9"/>
      <c r="C7" s="9"/>
      <c r="D7" s="9"/>
      <c r="E7" s="9"/>
      <c r="F7" s="9"/>
      <c r="G7" s="9"/>
      <c r="H7" s="9"/>
      <c r="I7" s="9"/>
      <c r="J7" s="9"/>
      <c r="K7" s="1"/>
      <c r="L7" s="1"/>
      <c r="M7" s="1"/>
      <c r="N7" s="1"/>
      <c r="O7" s="1"/>
      <c r="P7" s="1"/>
      <c r="Q7" s="1"/>
      <c r="R7" s="1"/>
      <c r="S7" s="1"/>
      <c r="T7" s="52"/>
      <c r="U7" s="1"/>
    </row>
    <row r="8" ht="96.75" customHeight="1" spans="1:30">
      <c r="A8" s="10" t="s">
        <v>4</v>
      </c>
      <c r="B8" s="11" t="s">
        <v>5</v>
      </c>
      <c r="C8" s="11" t="s">
        <v>6</v>
      </c>
      <c r="D8" s="11" t="s">
        <v>7</v>
      </c>
      <c r="E8" s="11" t="s">
        <v>8</v>
      </c>
      <c r="F8" s="11" t="s">
        <v>9</v>
      </c>
      <c r="G8" s="11" t="s">
        <v>10</v>
      </c>
      <c r="H8" s="12" t="s">
        <v>259</v>
      </c>
      <c r="I8" s="11" t="s">
        <v>260</v>
      </c>
      <c r="J8" s="11" t="s">
        <v>261</v>
      </c>
      <c r="K8" s="35" t="s">
        <v>260</v>
      </c>
      <c r="L8" s="35" t="s">
        <v>262</v>
      </c>
      <c r="M8" s="35" t="s">
        <v>263</v>
      </c>
      <c r="N8" s="35" t="s">
        <v>264</v>
      </c>
      <c r="O8" s="36" t="s">
        <v>265</v>
      </c>
      <c r="P8" s="37" t="s">
        <v>266</v>
      </c>
      <c r="Q8" s="37" t="s">
        <v>262</v>
      </c>
      <c r="R8" s="37" t="s">
        <v>263</v>
      </c>
      <c r="S8" s="37" t="s">
        <v>264</v>
      </c>
      <c r="T8" s="53" t="s">
        <v>267</v>
      </c>
      <c r="U8" s="37" t="s">
        <v>268</v>
      </c>
      <c r="V8" s="54" t="s">
        <v>262</v>
      </c>
      <c r="W8" s="55" t="s">
        <v>263</v>
      </c>
      <c r="X8" s="37" t="s">
        <v>264</v>
      </c>
      <c r="Y8" s="68" t="s">
        <v>267</v>
      </c>
      <c r="Z8" s="37" t="s">
        <v>268</v>
      </c>
      <c r="AA8" s="54" t="s">
        <v>262</v>
      </c>
      <c r="AB8" s="55" t="s">
        <v>263</v>
      </c>
      <c r="AC8" s="37" t="s">
        <v>264</v>
      </c>
      <c r="AD8" s="68" t="s">
        <v>267</v>
      </c>
    </row>
    <row r="9" s="1" customFormat="1" ht="37.5" spans="1:30">
      <c r="A9" s="13"/>
      <c r="B9" s="14" t="s">
        <v>34</v>
      </c>
      <c r="C9" s="15">
        <v>902</v>
      </c>
      <c r="D9" s="15" t="s">
        <v>194</v>
      </c>
      <c r="E9" s="15" t="s">
        <v>29</v>
      </c>
      <c r="F9" s="15" t="s">
        <v>269</v>
      </c>
      <c r="G9" s="16" t="s">
        <v>35</v>
      </c>
      <c r="H9" s="17">
        <v>51.7</v>
      </c>
      <c r="I9" s="17"/>
      <c r="J9" s="38">
        <f>1.29+10.9+18.6+17.4</f>
        <v>48.19</v>
      </c>
      <c r="K9" s="39"/>
      <c r="L9" s="39"/>
      <c r="M9" s="39"/>
      <c r="N9" s="39"/>
      <c r="O9" s="39">
        <v>133</v>
      </c>
      <c r="P9" s="17">
        <v>0</v>
      </c>
      <c r="Q9" s="17">
        <v>0</v>
      </c>
      <c r="R9" s="38"/>
      <c r="S9" s="38"/>
      <c r="T9" s="56">
        <v>97.5</v>
      </c>
      <c r="U9" s="14"/>
      <c r="V9" s="14"/>
      <c r="W9" s="14"/>
      <c r="X9" s="14"/>
      <c r="Y9" s="69">
        <f>T9+U9+V9+W9+X9</f>
        <v>97.5</v>
      </c>
      <c r="Z9" s="42">
        <f>961.22983-44</f>
        <v>917.22983</v>
      </c>
      <c r="AA9" s="70">
        <f>338.77017+44</f>
        <v>382.77017</v>
      </c>
      <c r="AB9" s="40"/>
      <c r="AC9" s="38"/>
      <c r="AD9" s="42">
        <f t="shared" ref="AD9:AD24" si="0">Y9+Z9+AA9+AB9+AC9</f>
        <v>1397.5</v>
      </c>
    </row>
    <row r="10" s="1" customFormat="1" ht="21" customHeight="1" spans="1:30">
      <c r="A10" s="13" t="s">
        <v>14</v>
      </c>
      <c r="B10" s="14" t="s">
        <v>63</v>
      </c>
      <c r="C10" s="15">
        <v>903</v>
      </c>
      <c r="D10" s="15" t="s">
        <v>16</v>
      </c>
      <c r="E10" s="15" t="s">
        <v>44</v>
      </c>
      <c r="F10" s="15" t="s">
        <v>270</v>
      </c>
      <c r="G10" s="16" t="s">
        <v>65</v>
      </c>
      <c r="H10" s="17">
        <f>5300+3513.8</f>
        <v>8813.8</v>
      </c>
      <c r="I10" s="17"/>
      <c r="J10" s="38">
        <v>3646</v>
      </c>
      <c r="K10" s="39"/>
      <c r="L10" s="39"/>
      <c r="M10" s="39"/>
      <c r="N10" s="39"/>
      <c r="O10" s="39">
        <f>1300+77.8</f>
        <v>1377.8</v>
      </c>
      <c r="P10" s="17">
        <v>0</v>
      </c>
      <c r="Q10" s="17"/>
      <c r="R10" s="17"/>
      <c r="S10" s="17"/>
      <c r="T10" s="56">
        <v>3000</v>
      </c>
      <c r="U10" s="17"/>
      <c r="V10" s="17"/>
      <c r="W10" s="14"/>
      <c r="X10" s="14"/>
      <c r="Y10" s="69">
        <f>T10+U10+V10+W10+X10</f>
        <v>3000</v>
      </c>
      <c r="Z10" s="71">
        <f>-500-1038.93-100+1000-200</f>
        <v>-838.93</v>
      </c>
      <c r="AA10" s="72"/>
      <c r="AB10" s="73"/>
      <c r="AC10" s="74"/>
      <c r="AD10" s="42">
        <f t="shared" si="0"/>
        <v>2161.07</v>
      </c>
    </row>
    <row r="11" s="1" customFormat="1" ht="18.75" spans="1:30">
      <c r="A11" s="13"/>
      <c r="B11" s="18" t="s">
        <v>63</v>
      </c>
      <c r="C11" s="19">
        <v>903</v>
      </c>
      <c r="D11" s="20" t="s">
        <v>16</v>
      </c>
      <c r="E11" s="19">
        <v>13</v>
      </c>
      <c r="F11" s="19" t="s">
        <v>271</v>
      </c>
      <c r="G11" s="21">
        <v>800</v>
      </c>
      <c r="H11" s="22"/>
      <c r="I11" s="22"/>
      <c r="J11" s="40"/>
      <c r="K11" s="41"/>
      <c r="L11" s="41"/>
      <c r="M11" s="41"/>
      <c r="N11" s="41"/>
      <c r="O11" s="41">
        <f>8375.58+308.8</f>
        <v>8684.38</v>
      </c>
      <c r="P11" s="22"/>
      <c r="Q11" s="22"/>
      <c r="R11" s="40"/>
      <c r="S11" s="40"/>
      <c r="T11" s="57">
        <f>10000+2242.5</f>
        <v>12242.5</v>
      </c>
      <c r="U11" s="22">
        <v>0</v>
      </c>
      <c r="V11" s="58"/>
      <c r="W11" s="58"/>
      <c r="X11" s="58"/>
      <c r="Y11" s="75">
        <v>12770.1</v>
      </c>
      <c r="Z11" s="76">
        <f>-1000-956.22983-130</f>
        <v>-2086.22983</v>
      </c>
      <c r="AA11" s="70"/>
      <c r="AB11" s="40"/>
      <c r="AC11" s="38"/>
      <c r="AD11" s="76">
        <f t="shared" si="0"/>
        <v>10683.87017</v>
      </c>
    </row>
    <row r="12" s="1" customFormat="1" ht="37.5" spans="1:30">
      <c r="A12" s="13"/>
      <c r="B12" s="23" t="s">
        <v>272</v>
      </c>
      <c r="C12" s="15">
        <v>905</v>
      </c>
      <c r="D12" s="15" t="s">
        <v>37</v>
      </c>
      <c r="E12" s="15" t="s">
        <v>16</v>
      </c>
      <c r="F12" s="15" t="s">
        <v>273</v>
      </c>
      <c r="G12" s="16">
        <v>600</v>
      </c>
      <c r="H12" s="17">
        <f>54514.9-5294.5-278.7</f>
        <v>48941.7</v>
      </c>
      <c r="I12" s="17"/>
      <c r="J12" s="38">
        <f>63895.4-197-3743.6</f>
        <v>59954.8</v>
      </c>
      <c r="K12" s="39">
        <v>0</v>
      </c>
      <c r="L12" s="39"/>
      <c r="M12" s="39"/>
      <c r="N12" s="39"/>
      <c r="O12" s="39">
        <f>64868.8-3033.7</f>
        <v>61835.1</v>
      </c>
      <c r="P12" s="17">
        <v>0</v>
      </c>
      <c r="Q12" s="17">
        <v>0</v>
      </c>
      <c r="R12" s="17"/>
      <c r="S12" s="17"/>
      <c r="T12" s="56">
        <f>82062.6-7576</f>
        <v>74486.6</v>
      </c>
      <c r="U12" s="17"/>
      <c r="V12" s="14">
        <v>0</v>
      </c>
      <c r="W12" s="14"/>
      <c r="X12" s="14"/>
      <c r="Y12" s="69">
        <f t="shared" ref="Y12:Y19" si="1">T12+U12+V12+W12+X12</f>
        <v>74486.6</v>
      </c>
      <c r="Z12" s="77">
        <v>-398.7</v>
      </c>
      <c r="AA12" s="78">
        <v>73.4</v>
      </c>
      <c r="AB12" s="79"/>
      <c r="AC12" s="80"/>
      <c r="AD12" s="42">
        <f t="shared" si="0"/>
        <v>74161.3</v>
      </c>
    </row>
    <row r="13" s="1" customFormat="1" ht="37.5" spans="1:30">
      <c r="A13" s="13" t="s">
        <v>14</v>
      </c>
      <c r="B13" s="23" t="s">
        <v>272</v>
      </c>
      <c r="C13" s="15">
        <v>905</v>
      </c>
      <c r="D13" s="15" t="s">
        <v>37</v>
      </c>
      <c r="E13" s="15" t="s">
        <v>16</v>
      </c>
      <c r="F13" s="15" t="s">
        <v>274</v>
      </c>
      <c r="G13" s="16">
        <v>600</v>
      </c>
      <c r="H13" s="17">
        <v>278.7</v>
      </c>
      <c r="I13" s="17">
        <v>5294.5</v>
      </c>
      <c r="J13" s="38">
        <v>197</v>
      </c>
      <c r="K13" s="39">
        <v>3743.6</v>
      </c>
      <c r="L13" s="39"/>
      <c r="M13" s="39"/>
      <c r="N13" s="39"/>
      <c r="O13" s="39">
        <f>151.7+151.7</f>
        <v>303.4</v>
      </c>
      <c r="P13" s="17">
        <f>2882+2882</f>
        <v>5764</v>
      </c>
      <c r="Q13" s="38"/>
      <c r="R13" s="38"/>
      <c r="S13" s="38"/>
      <c r="T13" s="56">
        <v>0</v>
      </c>
      <c r="U13" s="14"/>
      <c r="V13" s="14"/>
      <c r="W13" s="14"/>
      <c r="X13" s="59">
        <v>7576</v>
      </c>
      <c r="Y13" s="69">
        <f t="shared" si="1"/>
        <v>7576</v>
      </c>
      <c r="Z13" s="35">
        <v>398.7</v>
      </c>
      <c r="AA13" s="81"/>
      <c r="AB13" s="82"/>
      <c r="AC13" s="35"/>
      <c r="AD13" s="38">
        <f t="shared" si="0"/>
        <v>7974.7</v>
      </c>
    </row>
    <row r="14" s="1" customFormat="1" ht="37.5" spans="1:30">
      <c r="A14" s="13"/>
      <c r="B14" s="14" t="s">
        <v>272</v>
      </c>
      <c r="C14" s="15">
        <v>905</v>
      </c>
      <c r="D14" s="15" t="s">
        <v>37</v>
      </c>
      <c r="E14" s="15" t="s">
        <v>18</v>
      </c>
      <c r="F14" s="15" t="s">
        <v>275</v>
      </c>
      <c r="G14" s="16">
        <v>600</v>
      </c>
      <c r="H14" s="17">
        <v>935.8</v>
      </c>
      <c r="I14" s="17"/>
      <c r="J14" s="38">
        <v>435.5</v>
      </c>
      <c r="K14" s="39">
        <v>0</v>
      </c>
      <c r="L14" s="39"/>
      <c r="M14" s="39"/>
      <c r="N14" s="39"/>
      <c r="O14" s="39">
        <v>2028.7</v>
      </c>
      <c r="P14" s="17">
        <v>0</v>
      </c>
      <c r="Q14" s="17">
        <v>0</v>
      </c>
      <c r="R14" s="38"/>
      <c r="S14" s="38"/>
      <c r="T14" s="56"/>
      <c r="U14" s="17"/>
      <c r="V14" s="17"/>
      <c r="W14" s="14"/>
      <c r="X14" s="14"/>
      <c r="Y14" s="69">
        <f t="shared" si="1"/>
        <v>0</v>
      </c>
      <c r="Z14" s="42">
        <v>915.1</v>
      </c>
      <c r="AA14" s="70">
        <v>39.5</v>
      </c>
      <c r="AB14" s="40"/>
      <c r="AC14" s="38"/>
      <c r="AD14" s="42">
        <f t="shared" si="0"/>
        <v>954.6</v>
      </c>
    </row>
    <row r="15" s="1" customFormat="1" ht="37.5" spans="1:30">
      <c r="A15" s="13"/>
      <c r="B15" s="14" t="s">
        <v>272</v>
      </c>
      <c r="C15" s="15">
        <v>905</v>
      </c>
      <c r="D15" s="15" t="s">
        <v>37</v>
      </c>
      <c r="E15" s="15" t="s">
        <v>18</v>
      </c>
      <c r="F15" s="15" t="s">
        <v>276</v>
      </c>
      <c r="G15" s="16">
        <v>600</v>
      </c>
      <c r="H15" s="17">
        <v>10864.7</v>
      </c>
      <c r="I15" s="17"/>
      <c r="J15" s="38">
        <v>7971.1</v>
      </c>
      <c r="K15" s="39"/>
      <c r="L15" s="39"/>
      <c r="M15" s="39"/>
      <c r="N15" s="39"/>
      <c r="O15" s="39">
        <v>7843.4</v>
      </c>
      <c r="P15" s="17">
        <v>0</v>
      </c>
      <c r="Q15" s="17">
        <v>0</v>
      </c>
      <c r="R15" s="38"/>
      <c r="S15" s="38"/>
      <c r="T15" s="56">
        <f>8200-168.2-11.03</f>
        <v>8020.77</v>
      </c>
      <c r="U15" s="17">
        <v>0</v>
      </c>
      <c r="V15" s="17">
        <v>0</v>
      </c>
      <c r="W15" s="14"/>
      <c r="X15" s="14"/>
      <c r="Y15" s="69">
        <f t="shared" si="1"/>
        <v>8020.77</v>
      </c>
      <c r="Z15" s="83">
        <f>127.6105-0.0266-0.00558</f>
        <v>127.57832</v>
      </c>
      <c r="AA15" s="72"/>
      <c r="AB15" s="73"/>
      <c r="AC15" s="74"/>
      <c r="AD15" s="42">
        <f t="shared" si="0"/>
        <v>8148.34832</v>
      </c>
    </row>
    <row r="16" s="1" customFormat="1" ht="35.25" customHeight="1" spans="1:30">
      <c r="A16" s="13"/>
      <c r="B16" s="14" t="s">
        <v>272</v>
      </c>
      <c r="C16" s="15">
        <v>905</v>
      </c>
      <c r="D16" s="15" t="s">
        <v>37</v>
      </c>
      <c r="E16" s="15" t="s">
        <v>18</v>
      </c>
      <c r="F16" s="15" t="s">
        <v>277</v>
      </c>
      <c r="G16" s="16">
        <v>600</v>
      </c>
      <c r="H16" s="17">
        <v>3163</v>
      </c>
      <c r="I16" s="17"/>
      <c r="J16" s="38">
        <v>2895.8</v>
      </c>
      <c r="K16" s="39">
        <v>0</v>
      </c>
      <c r="L16" s="39"/>
      <c r="M16" s="39"/>
      <c r="N16" s="39"/>
      <c r="O16" s="39">
        <v>541.3</v>
      </c>
      <c r="P16" s="17">
        <v>0</v>
      </c>
      <c r="Q16" s="17"/>
      <c r="R16" s="17">
        <v>0</v>
      </c>
      <c r="S16" s="38"/>
      <c r="T16" s="56">
        <f>616+3061.5</f>
        <v>3677.5</v>
      </c>
      <c r="U16" s="17">
        <v>0</v>
      </c>
      <c r="V16" s="17"/>
      <c r="W16" s="14"/>
      <c r="X16" s="14">
        <v>0</v>
      </c>
      <c r="Y16" s="69">
        <f t="shared" si="1"/>
        <v>3677.5</v>
      </c>
      <c r="Z16" s="42">
        <v>-915.1</v>
      </c>
      <c r="AA16" s="70">
        <v>756.7</v>
      </c>
      <c r="AB16" s="40"/>
      <c r="AC16" s="38"/>
      <c r="AD16" s="42">
        <f t="shared" si="0"/>
        <v>3519.1</v>
      </c>
    </row>
    <row r="17" s="1" customFormat="1" ht="37.5" spans="1:30">
      <c r="A17" s="13"/>
      <c r="B17" s="23" t="s">
        <v>272</v>
      </c>
      <c r="C17" s="15">
        <v>905</v>
      </c>
      <c r="D17" s="15" t="s">
        <v>37</v>
      </c>
      <c r="E17" s="15" t="s">
        <v>18</v>
      </c>
      <c r="F17" s="15" t="s">
        <v>278</v>
      </c>
      <c r="G17" s="16">
        <v>600</v>
      </c>
      <c r="H17" s="17">
        <f>65913.7-7010.6-369</f>
        <v>58534.1</v>
      </c>
      <c r="I17" s="17"/>
      <c r="J17" s="38">
        <f>69759-260.9-4957</f>
        <v>64541.1</v>
      </c>
      <c r="K17" s="39">
        <v>0</v>
      </c>
      <c r="L17" s="39"/>
      <c r="M17" s="39"/>
      <c r="N17" s="39"/>
      <c r="O17" s="39">
        <f>62303.2-3.733-3165.3+3.733</f>
        <v>59137.9</v>
      </c>
      <c r="P17" s="17">
        <v>0</v>
      </c>
      <c r="Q17" s="17">
        <v>0</v>
      </c>
      <c r="R17" s="38"/>
      <c r="S17" s="38"/>
      <c r="T17" s="56">
        <f>69013.495-762+250</f>
        <v>68501.495</v>
      </c>
      <c r="U17" s="17"/>
      <c r="V17" s="17">
        <v>0</v>
      </c>
      <c r="W17" s="14"/>
      <c r="X17" s="14"/>
      <c r="Y17" s="69">
        <f t="shared" si="1"/>
        <v>68501.495</v>
      </c>
      <c r="Z17" s="42">
        <v>-533.562</v>
      </c>
      <c r="AA17" s="70">
        <v>184.8</v>
      </c>
      <c r="AB17" s="40"/>
      <c r="AC17" s="38"/>
      <c r="AD17" s="42">
        <f t="shared" si="0"/>
        <v>68152.733</v>
      </c>
    </row>
    <row r="18" s="1" customFormat="1" ht="37.5" spans="1:30">
      <c r="A18" s="13"/>
      <c r="B18" s="14" t="s">
        <v>272</v>
      </c>
      <c r="C18" s="15">
        <v>905</v>
      </c>
      <c r="D18" s="24" t="s">
        <v>37</v>
      </c>
      <c r="E18" s="24" t="s">
        <v>18</v>
      </c>
      <c r="F18" s="15" t="s">
        <v>279</v>
      </c>
      <c r="G18" s="16">
        <v>600</v>
      </c>
      <c r="H18" s="17">
        <v>0</v>
      </c>
      <c r="I18" s="17">
        <v>169.7</v>
      </c>
      <c r="J18" s="38"/>
      <c r="K18" s="39">
        <v>16812.2</v>
      </c>
      <c r="L18" s="39"/>
      <c r="M18" s="39"/>
      <c r="N18" s="39"/>
      <c r="O18" s="39"/>
      <c r="P18" s="17">
        <v>20064.7</v>
      </c>
      <c r="Q18" s="17">
        <v>0</v>
      </c>
      <c r="R18" s="17">
        <v>0</v>
      </c>
      <c r="S18" s="17">
        <v>0</v>
      </c>
      <c r="T18" s="56">
        <v>11.03</v>
      </c>
      <c r="U18" s="17">
        <v>0</v>
      </c>
      <c r="V18" s="14"/>
      <c r="W18" s="14"/>
      <c r="X18" s="38">
        <v>20967.6</v>
      </c>
      <c r="Y18" s="69">
        <f t="shared" si="1"/>
        <v>20978.63</v>
      </c>
      <c r="Z18" s="83">
        <v>0.00558</v>
      </c>
      <c r="AA18" s="72"/>
      <c r="AB18" s="73"/>
      <c r="AC18" s="74"/>
      <c r="AD18" s="42">
        <f t="shared" si="0"/>
        <v>20978.63558</v>
      </c>
    </row>
    <row r="19" s="1" customFormat="1" ht="36" customHeight="1" spans="1:30">
      <c r="A19" s="13"/>
      <c r="B19" s="14" t="s">
        <v>272</v>
      </c>
      <c r="C19" s="15">
        <v>905</v>
      </c>
      <c r="D19" s="15" t="s">
        <v>37</v>
      </c>
      <c r="E19" s="15" t="s">
        <v>18</v>
      </c>
      <c r="F19" s="15" t="s">
        <v>280</v>
      </c>
      <c r="G19" s="16">
        <v>600</v>
      </c>
      <c r="H19" s="17"/>
      <c r="I19" s="17"/>
      <c r="J19" s="38"/>
      <c r="K19" s="39"/>
      <c r="L19" s="39"/>
      <c r="M19" s="39"/>
      <c r="N19" s="39"/>
      <c r="O19" s="39">
        <v>0</v>
      </c>
      <c r="P19" s="17">
        <v>497</v>
      </c>
      <c r="Q19" s="17"/>
      <c r="R19" s="17"/>
      <c r="S19" s="17"/>
      <c r="T19" s="56">
        <v>128.9</v>
      </c>
      <c r="U19" s="14"/>
      <c r="V19" s="14"/>
      <c r="W19" s="14"/>
      <c r="X19" s="38">
        <v>2449.9</v>
      </c>
      <c r="Y19" s="69">
        <f t="shared" si="1"/>
        <v>2578.8</v>
      </c>
      <c r="Z19" s="77">
        <v>-127.6105</v>
      </c>
      <c r="AA19" s="72"/>
      <c r="AB19" s="73"/>
      <c r="AC19" s="74"/>
      <c r="AD19" s="42">
        <f t="shared" si="0"/>
        <v>2451.1895</v>
      </c>
    </row>
    <row r="20" s="1" customFormat="1" ht="37.5" spans="1:30">
      <c r="A20" s="13"/>
      <c r="B20" s="14" t="s">
        <v>272</v>
      </c>
      <c r="C20" s="15">
        <v>905</v>
      </c>
      <c r="D20" s="15" t="s">
        <v>37</v>
      </c>
      <c r="E20" s="15" t="s">
        <v>18</v>
      </c>
      <c r="F20" s="15" t="s">
        <v>281</v>
      </c>
      <c r="G20" s="16">
        <v>600</v>
      </c>
      <c r="H20" s="17"/>
      <c r="I20" s="17"/>
      <c r="J20" s="38"/>
      <c r="K20" s="39"/>
      <c r="L20" s="39"/>
      <c r="M20" s="39"/>
      <c r="N20" s="39"/>
      <c r="O20" s="39"/>
      <c r="P20" s="17"/>
      <c r="Q20" s="17"/>
      <c r="R20" s="17"/>
      <c r="S20" s="17"/>
      <c r="T20" s="56">
        <v>0.505</v>
      </c>
      <c r="U20" s="14"/>
      <c r="V20" s="14"/>
      <c r="W20" s="14"/>
      <c r="X20" s="60">
        <v>1010</v>
      </c>
      <c r="Y20" s="69">
        <f>T20+X20</f>
        <v>1010.505</v>
      </c>
      <c r="Z20" s="77">
        <v>0.0266</v>
      </c>
      <c r="AA20" s="72"/>
      <c r="AB20" s="73"/>
      <c r="AC20" s="74"/>
      <c r="AD20" s="42">
        <f t="shared" si="0"/>
        <v>1010.5316</v>
      </c>
    </row>
    <row r="21" s="1" customFormat="1" ht="37.5" spans="1:30">
      <c r="A21" s="13"/>
      <c r="B21" s="23" t="s">
        <v>272</v>
      </c>
      <c r="C21" s="15">
        <v>905</v>
      </c>
      <c r="D21" s="15" t="s">
        <v>37</v>
      </c>
      <c r="E21" s="24" t="s">
        <v>88</v>
      </c>
      <c r="F21" s="15" t="s">
        <v>282</v>
      </c>
      <c r="G21" s="16">
        <v>600</v>
      </c>
      <c r="H21" s="17">
        <v>10123.5</v>
      </c>
      <c r="I21" s="17"/>
      <c r="J21" s="38">
        <f>26309.1-62.8-1191.9</f>
        <v>25054.4</v>
      </c>
      <c r="K21" s="39">
        <v>0</v>
      </c>
      <c r="L21" s="39"/>
      <c r="M21" s="39"/>
      <c r="N21" s="39"/>
      <c r="O21" s="39">
        <v>19693.5</v>
      </c>
      <c r="P21" s="17"/>
      <c r="Q21" s="38"/>
      <c r="R21" s="38"/>
      <c r="S21" s="38"/>
      <c r="T21" s="56">
        <v>16355.41</v>
      </c>
      <c r="U21" s="14"/>
      <c r="V21" s="17">
        <v>0</v>
      </c>
      <c r="W21" s="14"/>
      <c r="X21" s="14"/>
      <c r="Y21" s="69">
        <f>T21+U21+V21+W21+X21</f>
        <v>16355.41</v>
      </c>
      <c r="Z21" s="74">
        <v>-3171.438</v>
      </c>
      <c r="AA21" s="72"/>
      <c r="AB21" s="73"/>
      <c r="AC21" s="74"/>
      <c r="AD21" s="38">
        <f t="shared" si="0"/>
        <v>13183.972</v>
      </c>
    </row>
    <row r="22" s="1" customFormat="1" ht="37.5" spans="1:30">
      <c r="A22" s="13"/>
      <c r="B22" s="14" t="s">
        <v>34</v>
      </c>
      <c r="C22" s="15">
        <v>908</v>
      </c>
      <c r="D22" s="15" t="s">
        <v>16</v>
      </c>
      <c r="E22" s="24" t="s">
        <v>49</v>
      </c>
      <c r="F22" s="15" t="s">
        <v>283</v>
      </c>
      <c r="G22" s="16">
        <v>200</v>
      </c>
      <c r="H22" s="17">
        <v>180</v>
      </c>
      <c r="I22" s="17"/>
      <c r="J22" s="38">
        <v>180</v>
      </c>
      <c r="K22" s="39"/>
      <c r="L22" s="39"/>
      <c r="M22" s="39"/>
      <c r="N22" s="39"/>
      <c r="O22" s="39">
        <v>180</v>
      </c>
      <c r="P22" s="17"/>
      <c r="Q22" s="61"/>
      <c r="R22" s="61"/>
      <c r="S22" s="61"/>
      <c r="T22" s="56">
        <v>185</v>
      </c>
      <c r="U22" s="17">
        <v>0</v>
      </c>
      <c r="V22" s="14"/>
      <c r="W22" s="14"/>
      <c r="X22" s="14"/>
      <c r="Y22" s="69">
        <f>T22+U22+V22+W22+X22</f>
        <v>185</v>
      </c>
      <c r="Z22" s="42">
        <v>-5</v>
      </c>
      <c r="AA22" s="70">
        <v>360</v>
      </c>
      <c r="AB22" s="58"/>
      <c r="AC22" s="14"/>
      <c r="AD22" s="42">
        <f t="shared" si="0"/>
        <v>540</v>
      </c>
    </row>
    <row r="23" s="1" customFormat="1" ht="75" spans="1:30">
      <c r="A23" s="13"/>
      <c r="B23" s="14" t="s">
        <v>26</v>
      </c>
      <c r="C23" s="25">
        <v>908</v>
      </c>
      <c r="D23" s="26" t="s">
        <v>16</v>
      </c>
      <c r="E23" s="26" t="s">
        <v>49</v>
      </c>
      <c r="F23" s="25" t="s">
        <v>270</v>
      </c>
      <c r="G23" s="27">
        <v>100</v>
      </c>
      <c r="H23" s="28"/>
      <c r="I23" s="28"/>
      <c r="J23" s="42"/>
      <c r="K23" s="28"/>
      <c r="L23" s="28"/>
      <c r="M23" s="28"/>
      <c r="N23" s="28"/>
      <c r="O23" s="43"/>
      <c r="P23" s="28"/>
      <c r="Q23" s="43"/>
      <c r="R23" s="43"/>
      <c r="S23" s="43"/>
      <c r="T23" s="62"/>
      <c r="U23" s="63"/>
      <c r="V23" s="63"/>
      <c r="W23" s="63"/>
      <c r="X23" s="63"/>
      <c r="Y23" s="84">
        <f>T23+U23+V23+W23+X23</f>
        <v>0</v>
      </c>
      <c r="Z23" s="77">
        <v>238.93</v>
      </c>
      <c r="AA23" s="72"/>
      <c r="AB23" s="73"/>
      <c r="AC23" s="74"/>
      <c r="AD23" s="42">
        <f t="shared" si="0"/>
        <v>238.93</v>
      </c>
    </row>
    <row r="24" s="1" customFormat="1" ht="37.5" spans="1:30">
      <c r="A24" s="13"/>
      <c r="B24" s="23" t="s">
        <v>34</v>
      </c>
      <c r="C24" s="15">
        <v>908</v>
      </c>
      <c r="D24" s="24" t="s">
        <v>88</v>
      </c>
      <c r="E24" s="24" t="s">
        <v>95</v>
      </c>
      <c r="F24" s="15" t="s">
        <v>284</v>
      </c>
      <c r="G24" s="16">
        <v>200</v>
      </c>
      <c r="H24" s="17">
        <f>10+1000</f>
        <v>1010</v>
      </c>
      <c r="I24" s="17"/>
      <c r="J24" s="38">
        <v>110</v>
      </c>
      <c r="K24" s="39"/>
      <c r="L24" s="39"/>
      <c r="M24" s="39"/>
      <c r="N24" s="39"/>
      <c r="O24" s="39">
        <f>1510+123+60+100</f>
        <v>1793</v>
      </c>
      <c r="P24" s="17"/>
      <c r="Q24" s="61"/>
      <c r="R24" s="61"/>
      <c r="S24" s="61"/>
      <c r="T24" s="56">
        <f>1760.8+856.9</f>
        <v>2617.7</v>
      </c>
      <c r="U24" s="17"/>
      <c r="V24" s="14"/>
      <c r="W24" s="14"/>
      <c r="X24" s="14"/>
      <c r="Y24" s="69">
        <f>T24+U24+V24+W24+X24</f>
        <v>2617.7</v>
      </c>
      <c r="Z24" s="35">
        <v>130</v>
      </c>
      <c r="AA24" s="81"/>
      <c r="AB24" s="82"/>
      <c r="AC24" s="35"/>
      <c r="AD24" s="38">
        <f t="shared" si="0"/>
        <v>2747.7</v>
      </c>
    </row>
    <row r="25" s="1" customFormat="1" ht="37.5" spans="1:30">
      <c r="A25" s="13"/>
      <c r="B25" s="14" t="s">
        <v>34</v>
      </c>
      <c r="C25" s="15">
        <v>908</v>
      </c>
      <c r="D25" s="24" t="s">
        <v>29</v>
      </c>
      <c r="E25" s="24" t="s">
        <v>130</v>
      </c>
      <c r="F25" s="15" t="s">
        <v>285</v>
      </c>
      <c r="G25" s="16">
        <v>200</v>
      </c>
      <c r="H25" s="17"/>
      <c r="I25" s="17"/>
      <c r="J25" s="38">
        <v>50</v>
      </c>
      <c r="K25" s="39"/>
      <c r="L25" s="39"/>
      <c r="M25" s="39"/>
      <c r="N25" s="39"/>
      <c r="O25" s="39">
        <v>100</v>
      </c>
      <c r="P25" s="17">
        <v>0</v>
      </c>
      <c r="Q25" s="61"/>
      <c r="R25" s="61"/>
      <c r="S25" s="61"/>
      <c r="T25" s="56">
        <v>200</v>
      </c>
      <c r="U25" s="14"/>
      <c r="V25" s="14"/>
      <c r="W25" s="14"/>
      <c r="X25" s="14"/>
      <c r="Y25" s="69">
        <f t="shared" ref="Y25:Y27" si="2">T25+U25+V25+W25+X25</f>
        <v>200</v>
      </c>
      <c r="Z25" s="85">
        <v>-100</v>
      </c>
      <c r="AA25" s="86"/>
      <c r="AB25" s="87"/>
      <c r="AC25" s="61"/>
      <c r="AD25" s="42">
        <f t="shared" ref="AD25:AD30" si="3">Y25+Z25+AA25+AB25+AC25</f>
        <v>100</v>
      </c>
    </row>
    <row r="26" s="1" customFormat="1" ht="18.75" spans="1:30">
      <c r="A26" s="13"/>
      <c r="B26" s="14" t="s">
        <v>286</v>
      </c>
      <c r="C26" s="15">
        <v>908</v>
      </c>
      <c r="D26" s="24" t="s">
        <v>29</v>
      </c>
      <c r="E26" s="24" t="s">
        <v>130</v>
      </c>
      <c r="F26" s="15" t="s">
        <v>285</v>
      </c>
      <c r="G26" s="16">
        <v>300</v>
      </c>
      <c r="H26" s="17">
        <v>150</v>
      </c>
      <c r="I26" s="17"/>
      <c r="J26" s="38">
        <v>5</v>
      </c>
      <c r="K26" s="39"/>
      <c r="L26" s="39"/>
      <c r="M26" s="39"/>
      <c r="N26" s="39"/>
      <c r="O26" s="39">
        <v>5</v>
      </c>
      <c r="P26" s="17"/>
      <c r="Q26" s="61"/>
      <c r="R26" s="61"/>
      <c r="S26" s="61"/>
      <c r="T26" s="56">
        <v>0</v>
      </c>
      <c r="U26" s="14"/>
      <c r="V26" s="14"/>
      <c r="W26" s="14"/>
      <c r="X26" s="14"/>
      <c r="Y26" s="69">
        <f t="shared" si="2"/>
        <v>0</v>
      </c>
      <c r="Z26" s="85">
        <v>5</v>
      </c>
      <c r="AA26" s="86"/>
      <c r="AB26" s="87"/>
      <c r="AC26" s="61"/>
      <c r="AD26" s="42">
        <f t="shared" si="3"/>
        <v>5</v>
      </c>
    </row>
    <row r="27" s="1" customFormat="1" ht="18" customHeight="1" spans="1:30">
      <c r="A27" s="13"/>
      <c r="B27" s="14" t="s">
        <v>63</v>
      </c>
      <c r="C27" s="15">
        <v>908</v>
      </c>
      <c r="D27" s="24" t="s">
        <v>29</v>
      </c>
      <c r="E27" s="24" t="s">
        <v>130</v>
      </c>
      <c r="F27" s="15" t="s">
        <v>285</v>
      </c>
      <c r="G27" s="16">
        <v>800</v>
      </c>
      <c r="H27" s="17"/>
      <c r="I27" s="17"/>
      <c r="J27" s="38">
        <v>95</v>
      </c>
      <c r="K27" s="39"/>
      <c r="L27" s="39"/>
      <c r="M27" s="39"/>
      <c r="N27" s="39"/>
      <c r="O27" s="39">
        <v>95</v>
      </c>
      <c r="P27" s="17"/>
      <c r="Q27" s="61"/>
      <c r="R27" s="61"/>
      <c r="S27" s="61"/>
      <c r="T27" s="56">
        <v>0</v>
      </c>
      <c r="U27" s="14"/>
      <c r="V27" s="14"/>
      <c r="W27" s="14"/>
      <c r="X27" s="14"/>
      <c r="Y27" s="69">
        <f t="shared" si="2"/>
        <v>0</v>
      </c>
      <c r="Z27" s="85">
        <v>95</v>
      </c>
      <c r="AA27" s="86"/>
      <c r="AB27" s="87"/>
      <c r="AC27" s="61"/>
      <c r="AD27" s="42">
        <f t="shared" si="3"/>
        <v>95</v>
      </c>
    </row>
    <row r="28" s="1" customFormat="1" ht="18.75" spans="1:30">
      <c r="A28" s="13"/>
      <c r="B28" s="29" t="s">
        <v>286</v>
      </c>
      <c r="C28" s="25">
        <v>908</v>
      </c>
      <c r="D28" s="26" t="s">
        <v>95</v>
      </c>
      <c r="E28" s="26" t="s">
        <v>88</v>
      </c>
      <c r="F28" s="25" t="s">
        <v>270</v>
      </c>
      <c r="G28" s="27">
        <v>300</v>
      </c>
      <c r="H28" s="28"/>
      <c r="I28" s="28"/>
      <c r="J28" s="42"/>
      <c r="K28" s="43"/>
      <c r="L28" s="43"/>
      <c r="M28" s="43"/>
      <c r="N28" s="43"/>
      <c r="O28" s="43"/>
      <c r="P28" s="28"/>
      <c r="Q28" s="43"/>
      <c r="R28" s="43"/>
      <c r="S28" s="43"/>
      <c r="T28" s="62"/>
      <c r="U28" s="28"/>
      <c r="V28" s="28"/>
      <c r="W28" s="29"/>
      <c r="X28" s="29"/>
      <c r="Y28" s="84">
        <v>0</v>
      </c>
      <c r="Z28" s="88">
        <f>500+800+100+200</f>
        <v>1600</v>
      </c>
      <c r="AA28" s="89"/>
      <c r="AB28" s="90"/>
      <c r="AC28" s="91"/>
      <c r="AD28" s="84">
        <f t="shared" si="3"/>
        <v>1600</v>
      </c>
    </row>
    <row r="29" s="1" customFormat="1" ht="37.5" spans="1:30">
      <c r="A29" s="13"/>
      <c r="B29" s="14" t="s">
        <v>34</v>
      </c>
      <c r="C29" s="15">
        <v>908</v>
      </c>
      <c r="D29" s="24" t="s">
        <v>44</v>
      </c>
      <c r="E29" s="24" t="s">
        <v>16</v>
      </c>
      <c r="F29" s="15" t="s">
        <v>287</v>
      </c>
      <c r="G29" s="16">
        <v>200</v>
      </c>
      <c r="H29" s="17">
        <v>25</v>
      </c>
      <c r="I29" s="17"/>
      <c r="J29" s="38">
        <v>25</v>
      </c>
      <c r="K29" s="39"/>
      <c r="L29" s="39"/>
      <c r="M29" s="39"/>
      <c r="N29" s="39"/>
      <c r="O29" s="39">
        <v>25</v>
      </c>
      <c r="P29" s="17"/>
      <c r="Q29" s="61"/>
      <c r="R29" s="61"/>
      <c r="S29" s="61"/>
      <c r="T29" s="56">
        <v>32</v>
      </c>
      <c r="U29" s="17">
        <v>0</v>
      </c>
      <c r="V29" s="14"/>
      <c r="W29" s="14"/>
      <c r="X29" s="14"/>
      <c r="Y29" s="69">
        <f>T29+U29+V29+W29+X29</f>
        <v>32</v>
      </c>
      <c r="Z29" s="42">
        <f>-7+44</f>
        <v>37</v>
      </c>
      <c r="AA29" s="70">
        <v>0</v>
      </c>
      <c r="AB29" s="40"/>
      <c r="AC29" s="38"/>
      <c r="AD29" s="42">
        <f t="shared" si="3"/>
        <v>69</v>
      </c>
    </row>
    <row r="30" s="1" customFormat="1" ht="37.5" spans="1:30">
      <c r="A30" s="13"/>
      <c r="B30" s="14" t="s">
        <v>34</v>
      </c>
      <c r="C30" s="15">
        <v>908</v>
      </c>
      <c r="D30" s="24" t="s">
        <v>44</v>
      </c>
      <c r="E30" s="24" t="s">
        <v>16</v>
      </c>
      <c r="F30" s="15" t="s">
        <v>288</v>
      </c>
      <c r="G30" s="16">
        <v>200</v>
      </c>
      <c r="H30" s="17">
        <v>15</v>
      </c>
      <c r="I30" s="17"/>
      <c r="J30" s="38">
        <v>15</v>
      </c>
      <c r="K30" s="39"/>
      <c r="L30" s="39"/>
      <c r="M30" s="39"/>
      <c r="N30" s="39"/>
      <c r="O30" s="39">
        <v>15</v>
      </c>
      <c r="P30" s="17"/>
      <c r="Q30" s="61"/>
      <c r="R30" s="61"/>
      <c r="S30" s="61"/>
      <c r="T30" s="56">
        <v>8</v>
      </c>
      <c r="U30" s="17">
        <v>0</v>
      </c>
      <c r="V30" s="14"/>
      <c r="W30" s="14"/>
      <c r="X30" s="14"/>
      <c r="Y30" s="69">
        <f>T30+U30+V30+W30+X30</f>
        <v>8</v>
      </c>
      <c r="Z30" s="42">
        <v>7</v>
      </c>
      <c r="AA30" s="70"/>
      <c r="AB30" s="40"/>
      <c r="AC30" s="38"/>
      <c r="AD30" s="42">
        <f t="shared" si="3"/>
        <v>15</v>
      </c>
    </row>
    <row r="31" s="1" customFormat="1" ht="75" spans="1:30">
      <c r="A31" s="13"/>
      <c r="B31" s="23" t="s">
        <v>26</v>
      </c>
      <c r="C31" s="15">
        <v>908</v>
      </c>
      <c r="D31" s="24" t="s">
        <v>44</v>
      </c>
      <c r="E31" s="24" t="s">
        <v>18</v>
      </c>
      <c r="F31" s="15" t="s">
        <v>289</v>
      </c>
      <c r="G31" s="16">
        <v>100</v>
      </c>
      <c r="H31" s="17"/>
      <c r="I31" s="17"/>
      <c r="J31" s="38"/>
      <c r="K31" s="39"/>
      <c r="L31" s="39"/>
      <c r="M31" s="39"/>
      <c r="N31" s="39"/>
      <c r="O31" s="39"/>
      <c r="P31" s="17"/>
      <c r="Q31" s="39"/>
      <c r="R31" s="61"/>
      <c r="S31" s="61"/>
      <c r="T31" s="56"/>
      <c r="U31" s="14"/>
      <c r="V31" s="14"/>
      <c r="W31" s="14"/>
      <c r="X31" s="14"/>
      <c r="Y31" s="69">
        <v>0</v>
      </c>
      <c r="Z31" s="13">
        <v>2293.6</v>
      </c>
      <c r="AA31" s="92"/>
      <c r="AB31" s="93"/>
      <c r="AC31" s="13"/>
      <c r="AD31" s="69">
        <f t="shared" ref="AD31:AD33" si="4">Y31+Z31+AA31+AB31+AC31</f>
        <v>2293.6</v>
      </c>
    </row>
    <row r="32" s="1" customFormat="1" ht="37.5" spans="1:30">
      <c r="A32" s="13"/>
      <c r="B32" s="23" t="s">
        <v>34</v>
      </c>
      <c r="C32" s="15">
        <v>908</v>
      </c>
      <c r="D32" s="24" t="s">
        <v>44</v>
      </c>
      <c r="E32" s="24" t="s">
        <v>18</v>
      </c>
      <c r="F32" s="15" t="s">
        <v>289</v>
      </c>
      <c r="G32" s="16">
        <v>200</v>
      </c>
      <c r="H32" s="17"/>
      <c r="I32" s="17"/>
      <c r="J32" s="38"/>
      <c r="K32" s="39"/>
      <c r="L32" s="39"/>
      <c r="M32" s="39"/>
      <c r="N32" s="39"/>
      <c r="O32" s="39"/>
      <c r="P32" s="17"/>
      <c r="Q32" s="39"/>
      <c r="R32" s="61"/>
      <c r="S32" s="61"/>
      <c r="T32" s="56"/>
      <c r="U32" s="14"/>
      <c r="V32" s="14"/>
      <c r="W32" s="14"/>
      <c r="X32" s="14"/>
      <c r="Y32" s="69">
        <v>0</v>
      </c>
      <c r="Z32" s="13">
        <v>814.6</v>
      </c>
      <c r="AA32" s="92"/>
      <c r="AB32" s="93"/>
      <c r="AC32" s="13"/>
      <c r="AD32" s="69">
        <f t="shared" si="4"/>
        <v>814.6</v>
      </c>
    </row>
    <row r="33" s="1" customFormat="1" ht="18.75" spans="1:30">
      <c r="A33" s="13"/>
      <c r="B33" s="23" t="s">
        <v>63</v>
      </c>
      <c r="C33" s="15">
        <v>908</v>
      </c>
      <c r="D33" s="24" t="s">
        <v>44</v>
      </c>
      <c r="E33" s="24" t="s">
        <v>18</v>
      </c>
      <c r="F33" s="15" t="s">
        <v>289</v>
      </c>
      <c r="G33" s="16">
        <v>800</v>
      </c>
      <c r="H33" s="17"/>
      <c r="I33" s="17"/>
      <c r="J33" s="38"/>
      <c r="K33" s="39"/>
      <c r="L33" s="39"/>
      <c r="M33" s="39"/>
      <c r="N33" s="39"/>
      <c r="O33" s="39"/>
      <c r="P33" s="17"/>
      <c r="Q33" s="39"/>
      <c r="R33" s="61"/>
      <c r="S33" s="61"/>
      <c r="T33" s="56"/>
      <c r="U33" s="14"/>
      <c r="V33" s="14"/>
      <c r="W33" s="14"/>
      <c r="X33" s="14"/>
      <c r="Y33" s="69">
        <v>0</v>
      </c>
      <c r="Z33" s="13">
        <v>596.8</v>
      </c>
      <c r="AA33" s="92"/>
      <c r="AB33" s="93"/>
      <c r="AC33" s="13"/>
      <c r="AD33" s="69">
        <f t="shared" si="4"/>
        <v>596.8</v>
      </c>
    </row>
    <row r="34" s="1" customFormat="1" ht="18.75" spans="1:30">
      <c r="A34" s="13"/>
      <c r="B34" s="30" t="s">
        <v>290</v>
      </c>
      <c r="C34" s="31" t="s">
        <v>14</v>
      </c>
      <c r="D34" s="31" t="s">
        <v>14</v>
      </c>
      <c r="E34" s="31" t="s">
        <v>14</v>
      </c>
      <c r="F34" s="31" t="s">
        <v>14</v>
      </c>
      <c r="G34" s="32" t="s">
        <v>14</v>
      </c>
      <c r="H34" s="33" t="e">
        <f>#REF!+#REF!+#REF!+#REF!+#REF!+#REF!</f>
        <v>#REF!</v>
      </c>
      <c r="I34" s="33" t="e">
        <f>#REF!+#REF!+#REF!+#REF!+#REF!+#REF!</f>
        <v>#REF!</v>
      </c>
      <c r="J34" s="44" t="e">
        <f>#REF!+#REF!+#REF!+#REF!+#REF!+#REF!</f>
        <v>#REF!</v>
      </c>
      <c r="K34" s="44" t="e">
        <f>#REF!+#REF!+#REF!+#REF!+#REF!+#REF!</f>
        <v>#REF!</v>
      </c>
      <c r="L34" s="44" t="e">
        <f>#REF!+#REF!+#REF!+#REF!+#REF!+#REF!</f>
        <v>#REF!</v>
      </c>
      <c r="M34" s="33" t="e">
        <f>#REF!+#REF!+#REF!+#REF!+#REF!+#REF!</f>
        <v>#REF!</v>
      </c>
      <c r="N34" s="44" t="e">
        <f>#REF!+#REF!+#REF!+#REF!+#REF!+#REF!</f>
        <v>#REF!</v>
      </c>
      <c r="O34" s="45" t="e">
        <f>#REF!+#REF!+#REF!+#REF!+#REF!+#REF!</f>
        <v>#REF!</v>
      </c>
      <c r="P34" s="45" t="e">
        <f>#REF!+#REF!+#REF!+#REF!+#REF!+#REF!</f>
        <v>#REF!</v>
      </c>
      <c r="Q34" s="45" t="e">
        <f>#REF!+#REF!+#REF!+#REF!+#REF!+#REF!</f>
        <v>#REF!</v>
      </c>
      <c r="R34" s="45" t="e">
        <f>#REF!+#REF!+#REF!+#REF!+#REF!+#REF!</f>
        <v>#REF!</v>
      </c>
      <c r="S34" s="45" t="e">
        <f>#REF!+#REF!+#REF!+#REF!+#REF!+#REF!</f>
        <v>#REF!</v>
      </c>
      <c r="T34" s="64" t="e">
        <f>#REF!+#REF!+#REF!+#REF!+#REF!+#REF!</f>
        <v>#REF!</v>
      </c>
      <c r="U34" s="65" t="e">
        <f>#REF!+#REF!+#REF!+#REF!+#REF!+#REF!</f>
        <v>#REF!</v>
      </c>
      <c r="V34" s="65" t="e">
        <f>#REF!+#REF!+#REF!+#REF!+#REF!+#REF!</f>
        <v>#REF!</v>
      </c>
      <c r="W34" s="65" t="e">
        <f>#REF!+#REF!+#REF!+#REF!+#REF!+#REF!</f>
        <v>#REF!</v>
      </c>
      <c r="X34" s="65" t="e">
        <f>#REF!+#REF!+#REF!+#REF!+#REF!+#REF!</f>
        <v>#REF!</v>
      </c>
      <c r="Y34" s="65" t="e">
        <f>#REF!+#REF!+#REF!+#REF!+#REF!+#REF!</f>
        <v>#REF!</v>
      </c>
      <c r="Z34" s="65">
        <f>Z9+Z10+Z11+Z12+Z13+Z14+Z15+Z16+Z17+Z18+Z19+Z20+Z21+Z22+Z23+Z24+Z25+Z26+Z27+Z28+Z29+Z30+Z31+Z32+Z33</f>
        <v>0</v>
      </c>
      <c r="AA34" s="94" t="e">
        <f>#REF!+#REF!+#REF!+#REF!+#REF!+#REF!</f>
        <v>#REF!</v>
      </c>
      <c r="AB34" s="95" t="e">
        <f>#REF!+#REF!+#REF!+#REF!+#REF!+#REF!</f>
        <v>#REF!</v>
      </c>
      <c r="AC34" s="94" t="e">
        <f>#REF!+#REF!+#REF!+#REF!+#REF!+#REF!</f>
        <v>#REF!</v>
      </c>
      <c r="AD34" s="65" t="e">
        <f>#REF!+#REF!+#REF!+#REF!+#REF!+#REF!</f>
        <v>#REF!</v>
      </c>
    </row>
    <row r="35" ht="0.75" customHeight="1"/>
    <row r="36" ht="12" customHeight="1"/>
    <row r="37" ht="22.5" customHeight="1" spans="11:27">
      <c r="K37" s="46" t="e">
        <f>#REF!+#REF!+#REF!+#REF!+K13+#REF!+#REF!</f>
        <v>#REF!</v>
      </c>
      <c r="O37" s="2" t="s">
        <v>291</v>
      </c>
      <c r="P37" s="2">
        <v>130435</v>
      </c>
      <c r="Q37" s="49" t="e">
        <f>Q34+R34+P34</f>
        <v>#REF!</v>
      </c>
      <c r="U37" s="66"/>
      <c r="V37" s="66" t="e">
        <f>U34+V34+W34+X34</f>
        <v>#REF!</v>
      </c>
      <c r="X37" s="66" t="e">
        <f>X34+123581</f>
        <v>#REF!</v>
      </c>
      <c r="AA37" s="66" t="e">
        <f>Z34+AA34+AB34+AC34</f>
        <v>#REF!</v>
      </c>
    </row>
    <row r="38" ht="67.5" customHeight="1" spans="2:28">
      <c r="B38" s="2" t="s">
        <v>292</v>
      </c>
      <c r="H38" s="2" t="s">
        <v>293</v>
      </c>
      <c r="I38" s="2">
        <v>601.3</v>
      </c>
      <c r="L38" s="47" t="e">
        <f>K34+L34+N34</f>
        <v>#REF!</v>
      </c>
      <c r="O38" s="48"/>
      <c r="P38" s="49" t="e">
        <f>P34+P37</f>
        <v>#REF!</v>
      </c>
      <c r="Q38" s="49"/>
      <c r="T38" s="50" t="s">
        <v>294</v>
      </c>
      <c r="Y38" s="66"/>
      <c r="AA38" s="66" t="e">
        <f>AA34-13934.2</f>
        <v>#REF!</v>
      </c>
      <c r="AB38" s="66" t="e">
        <f>AA38+Z34</f>
        <v>#REF!</v>
      </c>
    </row>
    <row r="39" ht="18.75" spans="3:18">
      <c r="C39" s="34"/>
      <c r="H39" s="2" t="s">
        <v>295</v>
      </c>
      <c r="I39" s="2">
        <v>251766.5</v>
      </c>
      <c r="O39" s="2">
        <v>7790</v>
      </c>
      <c r="P39" s="49"/>
      <c r="Q39" s="49"/>
      <c r="R39" s="67" t="e">
        <f>P34+Q34+R34+S34</f>
        <v>#REF!</v>
      </c>
    </row>
    <row r="40" spans="8:16">
      <c r="H40" s="2" t="s">
        <v>296</v>
      </c>
      <c r="I40" s="2">
        <v>87147.8</v>
      </c>
      <c r="O40" s="49" t="e">
        <f>O34+O39</f>
        <v>#REF!</v>
      </c>
      <c r="P40" s="46"/>
    </row>
    <row r="41" spans="8:16">
      <c r="H41" s="2" t="s">
        <v>297</v>
      </c>
      <c r="I41" s="2">
        <v>965.7</v>
      </c>
      <c r="P41" s="46"/>
    </row>
    <row r="42" spans="8:16">
      <c r="H42" s="2" t="s">
        <v>291</v>
      </c>
      <c r="I42" s="2">
        <v>4795.6</v>
      </c>
      <c r="P42" s="46"/>
    </row>
    <row r="43" spans="9:9">
      <c r="I43" s="2">
        <f>SUM(I38:I42)</f>
        <v>345276.9</v>
      </c>
    </row>
  </sheetData>
  <mergeCells count="5">
    <mergeCell ref="A5:T5"/>
    <mergeCell ref="B6:G6"/>
    <mergeCell ref="A7:J7"/>
    <mergeCell ref="E1:O2"/>
    <mergeCell ref="D3:Y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Support764</dc:creator>
  <cp:lastModifiedBy>User</cp:lastModifiedBy>
  <dcterms:created xsi:type="dcterms:W3CDTF">2006-09-16T00:00:00Z</dcterms:created>
  <cp:lastPrinted>2025-04-25T08:27:00Z</cp:lastPrinted>
  <dcterms:modified xsi:type="dcterms:W3CDTF">2025-12-03T09:59:26Z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98C7175572EB477DB75C3661069FE1F0_13</vt:lpwstr>
  </property>
  <property fmtid="{D5CDD505-2E9C-101B-9397-08002B2CF9AE}" pid="3" name="KSOProductBuildVer">
    <vt:lpwstr>1049-12.2.0.13431</vt:lpwstr>
  </property>
</Properties>
</file>